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cuments\2019-2020 accounts\"/>
    </mc:Choice>
  </mc:AlternateContent>
  <bookViews>
    <workbookView xWindow="0" yWindow="0" windowWidth="24000" windowHeight="9735" activeTab="2"/>
  </bookViews>
  <sheets>
    <sheet name="Expenditure" sheetId="3" r:id="rId1"/>
    <sheet name=" Income" sheetId="2" r:id="rId2"/>
    <sheet name="Summaries" sheetId="4" r:id="rId3"/>
  </sheets>
  <definedNames>
    <definedName name="_xlnm._FilterDatabase" localSheetId="0" hidden="1">Expenditure!$C$1:$H$112</definedName>
  </definedNames>
  <calcPr calcId="191029"/>
  <pivotCaches>
    <pivotCache cacheId="0" r:id="rId4"/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9" i="4" l="1"/>
  <c r="B70" i="4" s="1"/>
  <c r="B66" i="4"/>
  <c r="G29" i="3"/>
  <c r="G28" i="3"/>
  <c r="F19" i="3"/>
  <c r="G19" i="3" s="1"/>
  <c r="H4" i="3"/>
  <c r="H3" i="3"/>
  <c r="H2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20" i="3"/>
  <c r="G21" i="3"/>
  <c r="G22" i="3"/>
  <c r="G23" i="3"/>
  <c r="G24" i="3"/>
  <c r="G25" i="3"/>
  <c r="G26" i="3"/>
  <c r="G27" i="3"/>
  <c r="G30" i="3"/>
  <c r="G31" i="3"/>
  <c r="F5" i="2"/>
  <c r="F4" i="2"/>
  <c r="F2" i="2"/>
  <c r="F6" i="2" s="1"/>
  <c r="F3" i="2"/>
  <c r="C6" i="2"/>
  <c r="E6" i="2"/>
  <c r="G2" i="2"/>
  <c r="D2" i="2"/>
  <c r="B55" i="4"/>
  <c r="B43" i="4"/>
  <c r="D32" i="3" l="1"/>
  <c r="G4" i="2" l="1"/>
  <c r="F7" i="3" l="1"/>
  <c r="F5" i="3"/>
  <c r="E2" i="2" l="1"/>
  <c r="G5" i="2"/>
  <c r="G3" i="2"/>
  <c r="E3" i="2"/>
  <c r="F8" i="3"/>
  <c r="F9" i="3"/>
  <c r="F10" i="3"/>
  <c r="F12" i="3"/>
  <c r="F15" i="3"/>
  <c r="F16" i="3"/>
  <c r="F17" i="3"/>
  <c r="F18" i="3"/>
  <c r="F22" i="3"/>
  <c r="F23" i="3"/>
  <c r="F24" i="3"/>
  <c r="H24" i="3" s="1"/>
  <c r="H25" i="3"/>
  <c r="F26" i="3"/>
  <c r="H27" i="3" l="1"/>
  <c r="H26" i="3"/>
  <c r="H30" i="3"/>
  <c r="H29" i="3"/>
  <c r="F32" i="3"/>
  <c r="G32" i="3" l="1"/>
  <c r="B47" i="4" s="1"/>
  <c r="B49" i="4" l="1"/>
  <c r="B56" i="4" s="1"/>
  <c r="B57" i="4" s="1"/>
  <c r="B58" i="4" s="1"/>
  <c r="B59" i="4" s="1"/>
</calcChain>
</file>

<file path=xl/comments1.xml><?xml version="1.0" encoding="utf-8"?>
<comments xmlns="http://schemas.openxmlformats.org/spreadsheetml/2006/main">
  <authors>
    <author>Jennifer Armstrong</author>
    <author>tc={5F6629BA-381C-4F41-9994-4C478F0C6DCF}</author>
  </authors>
  <commentList>
    <comment ref="E1" authorId="0" shapeId="0">
      <text>
        <r>
          <rPr>
            <b/>
            <sz val="9"/>
            <color indexed="81"/>
            <rFont val="Tahoma"/>
            <charset val="1"/>
          </rPr>
          <t>Jennifer Armstrong:</t>
        </r>
        <r>
          <rPr>
            <sz val="9"/>
            <color indexed="81"/>
            <rFont val="Tahoma"/>
            <charset val="1"/>
          </rPr>
          <t xml:space="preserve">
Through end Q3</t>
        </r>
      </text>
    </comment>
    <comment ref="E58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January spend to be included once agreed</t>
        </r>
      </text>
    </comment>
  </commentList>
</comments>
</file>

<file path=xl/sharedStrings.xml><?xml version="1.0" encoding="utf-8"?>
<sst xmlns="http://schemas.openxmlformats.org/spreadsheetml/2006/main" count="151" uniqueCount="105">
  <si>
    <t>Income / Receipts</t>
  </si>
  <si>
    <t>Difference</t>
  </si>
  <si>
    <t>Comments/ explanations</t>
  </si>
  <si>
    <t>VAT</t>
  </si>
  <si>
    <t>Grants</t>
  </si>
  <si>
    <t>Actual 2019-2020</t>
  </si>
  <si>
    <t>2021 - 2022 Budget</t>
  </si>
  <si>
    <t xml:space="preserve"> 2020-2021 Budget</t>
  </si>
  <si>
    <t xml:space="preserve"> 2020-2021 To Date </t>
  </si>
  <si>
    <t xml:space="preserve"> 2020-2021 Year End anticipated</t>
  </si>
  <si>
    <t>Cost Code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</si>
  <si>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</si>
  <si>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</si>
  <si>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</si>
  <si>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</si>
  <si>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</si>
  <si>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</si>
  <si>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</si>
  <si>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</si>
  <si>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</si>
  <si>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</si>
  <si>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</si>
  <si>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</si>
  <si>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</si>
  <si>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</si>
  <si>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</si>
  <si>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</si>
  <si>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</si>
  <si>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</si>
  <si>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</si>
  <si>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</si>
  <si>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</si>
  <si>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</si>
  <si>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</si>
  <si>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</si>
  <si>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</si>
  <si>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</si>
  <si>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</si>
  <si>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</si>
  <si>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</si>
  <si>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</si>
  <si>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Donations</t>
  </si>
  <si>
    <t>Precept/IWC Grant</t>
  </si>
  <si>
    <t>2020-2021 Budget</t>
  </si>
  <si>
    <t>Income</t>
  </si>
  <si>
    <t>Expenditure</t>
  </si>
  <si>
    <t>Precept c/d 2019-20</t>
  </si>
  <si>
    <t>Precept c/d 2020-21</t>
  </si>
  <si>
    <t>Reserves (1)</t>
  </si>
  <si>
    <r>
      <t xml:space="preserve">Comments/ explanations 
</t>
    </r>
    <r>
      <rPr>
        <sz val="11"/>
        <color theme="1"/>
        <rFont val="Calibri"/>
        <family val="2"/>
        <scheme val="minor"/>
      </rPr>
      <t>(2% added to all figures for inflation)</t>
    </r>
  </si>
  <si>
    <t>Budgeted Income</t>
  </si>
  <si>
    <t>Difference 
+ is Overspend
- is Underspend</t>
  </si>
  <si>
    <t>Head</t>
  </si>
  <si>
    <t>Clerks Salary</t>
  </si>
  <si>
    <t>HMRC</t>
  </si>
  <si>
    <t>Payroll Administration</t>
  </si>
  <si>
    <t>Clerks Fixed Expenses (Office &amp; Phone Allowance)</t>
  </si>
  <si>
    <t>Clerks Mileage</t>
  </si>
  <si>
    <t>Stationary and Postage</t>
  </si>
  <si>
    <t>Printer Paper and Ink</t>
  </si>
  <si>
    <t>Office/IT Equipment</t>
  </si>
  <si>
    <t>Website Administration</t>
  </si>
  <si>
    <t>Insurance</t>
  </si>
  <si>
    <t>Audit Fees</t>
  </si>
  <si>
    <t>Subscriptions</t>
  </si>
  <si>
    <t>Room Hire</t>
  </si>
  <si>
    <t>Annual Meeting - Room Hire &amp; Buffet</t>
  </si>
  <si>
    <t>Election Costs</t>
  </si>
  <si>
    <t>Training and Conferences</t>
  </si>
  <si>
    <t>Councillor Mileage / Expenses</t>
  </si>
  <si>
    <t>Misc</t>
  </si>
  <si>
    <t>Celebratory and Commemorative Events</t>
  </si>
  <si>
    <t>Sec 137 Expenditure</t>
  </si>
  <si>
    <t>Advertising</t>
  </si>
  <si>
    <t>Street Furniture Maintenance/Recycling Bin</t>
  </si>
  <si>
    <t>Additional/Replacement Street Furniture</t>
  </si>
  <si>
    <t>Recreation Ground Costs/Public Realm   (Community Payback)</t>
  </si>
  <si>
    <t>Playground Equipment Inspection Fees</t>
  </si>
  <si>
    <t>The Glade, Ashey – Clearance/Grass Cutting</t>
  </si>
  <si>
    <t>The Glade, Ashey – Litter Bin Emptying</t>
  </si>
  <si>
    <t xml:space="preserve">IOWC Devolved Service – Recreation Ground   </t>
  </si>
  <si>
    <t>IOWC Devolved Service – Environment Officer</t>
  </si>
  <si>
    <t xml:space="preserve">Community Taxi Bus       </t>
  </si>
  <si>
    <t>TBC in January</t>
  </si>
  <si>
    <t>Row Labels</t>
  </si>
  <si>
    <t>(blank)</t>
  </si>
  <si>
    <t>Grand Total</t>
  </si>
  <si>
    <t>Sum of 2021 - 2022 Budget</t>
  </si>
  <si>
    <t>Not budgeted as not guarenteed</t>
  </si>
  <si>
    <t>2020/2021 Predicted Underspend/Additonal Income</t>
  </si>
  <si>
    <t>From Reserves</t>
  </si>
  <si>
    <t>Required Precept Income</t>
  </si>
  <si>
    <t>Tax Base</t>
  </si>
  <si>
    <t>Predicted Income no increase</t>
  </si>
  <si>
    <t xml:space="preserve">Required </t>
  </si>
  <si>
    <t>Difference/Tax base</t>
  </si>
  <si>
    <t xml:space="preserve">Precept Increase </t>
  </si>
  <si>
    <t>New Precept</t>
  </si>
  <si>
    <t>Total in reserves accounts</t>
  </si>
  <si>
    <t>Allocated Reserves bought forward</t>
  </si>
  <si>
    <t>General</t>
  </si>
  <si>
    <t>Remaining Balances</t>
  </si>
  <si>
    <t>General as percentage of operating budget</t>
  </si>
  <si>
    <t>Balance check</t>
  </si>
  <si>
    <t>Reserves (2) CBHS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</si>
</sst>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2" fillId="0" borderId="0"/>
    <xf numFmtId="9" fontId="17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top"/>
    </xf>
    <xf numFmtId="0" fontId="0" fillId="0" borderId="1" xfId="0" applyBorder="1"/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0" fillId="0" borderId="0" xfId="0" applyNumberFormat="1"/>
    <xf numFmtId="2" fontId="0" fillId="0" borderId="0" xfId="0" applyNumberFormat="1" applyFill="1" applyAlignment="1">
      <alignment vertical="top"/>
    </xf>
    <xf numFmtId="2" fontId="0" fillId="0" borderId="0" xfId="0" applyNumberFormat="1" applyFill="1" applyAlignment="1">
      <alignment vertical="top" wrapText="1"/>
    </xf>
    <xf numFmtId="0" fontId="0" fillId="0" borderId="0" xfId="0" applyFill="1" applyBorder="1" applyAlignment="1">
      <alignment vertical="top" wrapText="1"/>
    </xf>
    <xf numFmtId="2" fontId="0" fillId="0" borderId="0" xfId="0" applyNumberFormat="1" applyFont="1" applyFill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top" wrapText="1"/>
    </xf>
    <xf numFmtId="2" fontId="0" fillId="0" borderId="0" xfId="0" applyNumberFormat="1" applyFont="1" applyAlignment="1">
      <alignment vertical="top"/>
    </xf>
    <xf numFmtId="0" fontId="3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0" fillId="0" borderId="0" xfId="0" applyFill="1" applyAlignment="1">
      <alignment horizontal="left" vertical="top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/>
    <xf numFmtId="2" fontId="0" fillId="0" borderId="0" xfId="0" applyNumberFormat="1" applyAlignment="1"/>
    <xf numFmtId="0" fontId="0" fillId="0" borderId="0" xfId="0" applyAlignment="1">
      <alignment vertical="center" wrapText="1"/>
    </xf>
    <xf numFmtId="0" fontId="5" fillId="0" borderId="1" xfId="0" applyFont="1" applyBorder="1" applyAlignment="1">
      <alignment vertical="center"/>
    </xf>
    <xf numFmtId="2" fontId="0" fillId="2" borderId="0" xfId="0" applyNumberFormat="1" applyFont="1" applyFill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0" fillId="0" borderId="0" xfId="0" quotePrefix="1" applyFont="1" applyAlignment="1">
      <alignment vertical="top"/>
    </xf>
    <xf numFmtId="0" fontId="0" fillId="0" borderId="0" xfId="0" applyFont="1" applyAlignment="1">
      <alignment vertical="top"/>
    </xf>
    <xf numFmtId="0" fontId="12" fillId="0" borderId="0" xfId="3" applyFont="1" applyAlignment="1"/>
    <xf numFmtId="0" fontId="11" fillId="0" borderId="0" xfId="3" applyFont="1"/>
    <xf numFmtId="0" fontId="13" fillId="0" borderId="0" xfId="3" applyFont="1"/>
    <xf numFmtId="2" fontId="12" fillId="0" borderId="0" xfId="3" applyNumberFormat="1" applyFont="1"/>
    <xf numFmtId="2" fontId="12" fillId="0" borderId="0" xfId="3" applyNumberFormat="1" applyFont="1" applyAlignment="1"/>
    <xf numFmtId="0" fontId="11" fillId="0" borderId="0" xfId="3" applyFont="1" applyAlignment="1"/>
    <xf numFmtId="2" fontId="13" fillId="0" borderId="0" xfId="3" applyNumberFormat="1" applyFont="1"/>
    <xf numFmtId="16" fontId="12" fillId="0" borderId="0" xfId="3" applyNumberFormat="1" applyFont="1"/>
    <xf numFmtId="0" fontId="14" fillId="0" borderId="0" xfId="3" applyFont="1"/>
    <xf numFmtId="49" fontId="12" fillId="0" borderId="0" xfId="0" applyNumberFormat="1" applyFont="1" applyFill="1"/>
    <xf numFmtId="2" fontId="0" fillId="0" borderId="0" xfId="0" applyNumberFormat="1" applyFill="1"/>
    <xf numFmtId="2" fontId="0" fillId="0" borderId="0" xfId="0" applyNumberFormat="1" applyFill="1" applyAlignment="1">
      <alignment horizontal="right"/>
    </xf>
    <xf numFmtId="0" fontId="10" fillId="0" borderId="0" xfId="0" applyFont="1" applyFill="1"/>
    <xf numFmtId="2" fontId="11" fillId="0" borderId="0" xfId="0" applyNumberFormat="1" applyFont="1" applyFill="1"/>
    <xf numFmtId="0" fontId="12" fillId="0" borderId="0" xfId="0" quotePrefix="1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2" fontId="15" fillId="0" borderId="0" xfId="0" applyNumberFormat="1" applyFont="1"/>
    <xf numFmtId="2" fontId="15" fillId="0" borderId="0" xfId="0" applyNumberFormat="1" applyFont="1" applyAlignment="1">
      <alignment vertical="center"/>
    </xf>
    <xf numFmtId="2" fontId="16" fillId="0" borderId="0" xfId="0" applyNumberFormat="1" applyFon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" fontId="0" fillId="0" borderId="0" xfId="0" applyNumberFormat="1"/>
    <xf numFmtId="0" fontId="6" fillId="3" borderId="1" xfId="0" applyFont="1" applyFill="1" applyBorder="1" applyAlignment="1">
      <alignment vertical="center"/>
    </xf>
    <xf numFmtId="0" fontId="5" fillId="0" borderId="0" xfId="0" applyFont="1"/>
    <xf numFmtId="0" fontId="5" fillId="3" borderId="1" xfId="0" applyFont="1" applyFill="1" applyBorder="1" applyAlignment="1">
      <alignment horizontal="left" vertical="top"/>
    </xf>
    <xf numFmtId="4" fontId="9" fillId="3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6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9" fillId="4" borderId="1" xfId="0" applyNumberFormat="1" applyFont="1" applyFill="1" applyBorder="1" applyAlignment="1">
      <alignment horizontal="right" vertical="top"/>
    </xf>
    <xf numFmtId="0" fontId="5" fillId="3" borderId="1" xfId="0" applyFont="1" applyFill="1" applyBorder="1" applyAlignment="1">
      <alignment vertical="center"/>
    </xf>
    <xf numFmtId="0" fontId="5" fillId="0" borderId="0" xfId="0" applyFont="1" applyAlignment="1">
      <alignment horizontal="left" vertical="top"/>
    </xf>
    <xf numFmtId="4" fontId="5" fillId="0" borderId="1" xfId="0" applyNumberFormat="1" applyFont="1" applyBorder="1"/>
    <xf numFmtId="0" fontId="5" fillId="0" borderId="1" xfId="0" applyFont="1" applyBorder="1"/>
    <xf numFmtId="0" fontId="6" fillId="3" borderId="1" xfId="0" applyFont="1" applyFill="1" applyBorder="1"/>
    <xf numFmtId="4" fontId="6" fillId="3" borderId="1" xfId="0" applyNumberFormat="1" applyFont="1" applyFill="1" applyBorder="1"/>
    <xf numFmtId="0" fontId="5" fillId="3" borderId="1" xfId="0" applyFont="1" applyFill="1" applyBorder="1"/>
    <xf numFmtId="2" fontId="5" fillId="0" borderId="1" xfId="0" applyNumberFormat="1" applyFont="1" applyBorder="1"/>
    <xf numFmtId="9" fontId="5" fillId="0" borderId="1" xfId="4" applyFont="1" applyBorder="1"/>
    <xf numFmtId="2" fontId="2" fillId="0" borderId="1" xfId="0" applyNumberFormat="1" applyFont="1" applyFill="1" applyBorder="1" applyAlignment="1">
      <alignment horizontal="right" vertical="top"/>
    </xf>
    <xf numFmtId="2" fontId="0" fillId="0" borderId="1" xfId="0" applyNumberFormat="1" applyFill="1" applyBorder="1" applyAlignment="1"/>
  </cellXfs>
  <cellStyles count="5">
    <cellStyle name="Normal" xfId="0" builtinId="0"/>
    <cellStyle name="Normal 2" xfId="1"/>
    <cellStyle name="Normal 3" xfId="2"/>
    <cellStyle name="Normal 4" xfId="3"/>
    <cellStyle name="Percent" xfId="4" builtinId="5"/>
  </cellStyles>
  <dxfs count="3">
    <dxf>
      <numFmt numFmtId="1" formatCode="0"/>
    </dxf>
    <dxf>
      <numFmt numFmtId="1" formatCode="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10" Type="http://schemas.microsoft.com/office/2017/10/relationships/person" Target="persons/person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ennifer Armstrong" id="{66F9CC71-E527-4E9A-8AD1-DE556C4A08AB}" userId="Jennifer Armstrong" providerId="Non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nnifer Armstrong" refreshedDate="44231.469028240739" createdVersion="6" refreshedVersion="6" minRefreshableVersion="3" recordCount="4">
  <cacheSource type="worksheet">
    <worksheetSource ref="A1:H5" sheet=" Income"/>
  </cacheSource>
  <cacheFields count="8">
    <cacheField name="Income / Receipts" numFmtId="0">
      <sharedItems count="4">
        <s v="Precept/IWC Grant"/>
        <s v="VAT"/>
        <s v="Grants"/>
        <s v="Donations"/>
      </sharedItems>
    </cacheField>
    <cacheField name="Actual 2019-2020" numFmtId="2">
      <sharedItems containsNonDate="0" containsString="0" containsBlank="1"/>
    </cacheField>
    <cacheField name=" 2020-2021 Budget" numFmtId="2">
      <sharedItems containsSemiMixedTypes="0" containsString="0" containsNumber="1" containsInteger="1" minValue="0" maxValue="12000"/>
    </cacheField>
    <cacheField name=" 2020-2021 To Date " numFmtId="2">
      <sharedItems containsSemiMixedTypes="0" containsString="0" containsNumber="1" minValue="0" maxValue="12000"/>
    </cacheField>
    <cacheField name=" 2020-2021 Year End anticipated" numFmtId="2">
      <sharedItems containsSemiMixedTypes="0" containsString="0" containsNumber="1" minValue="0" maxValue="12000"/>
    </cacheField>
    <cacheField name="Difference" numFmtId="2">
      <sharedItems containsSemiMixedTypes="0" containsString="0" containsNumber="1" containsInteger="1" minValue="0" maxValue="0"/>
    </cacheField>
    <cacheField name="2021 - 2022 Budget" numFmtId="2">
      <sharedItems containsSemiMixedTypes="0" containsString="0" containsNumber="1" minValue="0" maxValue="11873.328"/>
    </cacheField>
    <cacheField name="Comments/ explanations" numFmtId="2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ennifer Armstrong" refreshedDate="44231.486165393515" createdVersion="6" refreshedVersion="6" minRefreshableVersion="3" recordCount="112">
  <cacheSource type="worksheet">
    <worksheetSource ref="A1:I1048576" sheet="Expenditure"/>
  </cacheSource>
  <cacheFields count="9">
    <cacheField name="Cost Code" numFmtId="0">
      <sharedItems containsBlank="1"/>
    </cacheField>
    <cacheField name="Head" numFmtId="0">
      <sharedItems containsBlank="1" count="31">
        <s v="Clerks Salary"/>
        <s v="HMRC"/>
        <s v="Payroll Administration"/>
        <s v="Clerks Fixed Expenses (Office &amp; Phone Allowance)"/>
        <s v="Clerks Mileage"/>
        <s v="Stationary and Postage"/>
        <s v="Printer Paper and Ink"/>
        <s v="Office/IT Equipment"/>
        <s v="Website Administration"/>
        <s v="Insurance"/>
        <s v="Audit Fees"/>
        <s v="Subscriptions"/>
        <s v="Room Hire"/>
        <s v="Annual Meeting - Room Hire &amp; Buffet"/>
        <s v="Election Costs"/>
        <s v="Training and Conferences"/>
        <s v="Councillor Mileage / Expenses"/>
        <s v="Misc"/>
        <s v="Celebratory and Commemorative Events"/>
        <s v="Sec 137 Expenditure"/>
        <s v="Advertising"/>
        <s v="Street Furniture Maintenance/Recycling Bin"/>
        <s v="Additional/Replacement Street Furniture"/>
        <s v="Recreation Ground Costs/Public Realm   (Community Payback)"/>
        <s v="Playground Equipment Inspection Fees"/>
        <s v="The Glade, Ashey – Clearance/Grass Cutting"/>
        <s v="The Glade, Ashey – Litter Bin Emptying"/>
        <s v="IOWC Devolved Service – Recreation Ground   "/>
        <s v="IOWC Devolved Service – Environment Officer"/>
        <s v="Community Taxi Bus       "/>
        <m/>
      </sharedItems>
    </cacheField>
    <cacheField name="Actual 2019-2020" numFmtId="0">
      <sharedItems containsString="0" containsBlank="1" containsNumber="1" minValue="0" maxValue="3142.35"/>
    </cacheField>
    <cacheField name=" 2020-2021 Budget" numFmtId="0">
      <sharedItems containsString="0" containsBlank="1" containsNumber="1" containsInteger="1" minValue="0" maxValue="13250"/>
    </cacheField>
    <cacheField name=" 2020-2021 To Date " numFmtId="0">
      <sharedItems containsString="0" containsBlank="1" containsNumber="1" minValue="0" maxValue="2356.5"/>
    </cacheField>
    <cacheField name=" 2020-2021 Year End anticipated" numFmtId="0">
      <sharedItems containsString="0" containsBlank="1" containsNumber="1" minValue="0" maxValue="12057.066666666668"/>
    </cacheField>
    <cacheField name="Difference _x000a_+ is Overspend_x000a_- is Underspend" numFmtId="0">
      <sharedItems containsString="0" containsBlank="1" containsNumber="1" minValue="-1192.9333333333325" maxValue="385.86666666666662"/>
    </cacheField>
    <cacheField name="2021 - 2022 Budget" numFmtId="0">
      <sharedItems containsString="0" containsBlank="1" containsNumber="1" containsInteger="1" minValue="0" maxValue="4410"/>
    </cacheField>
    <cacheField name="Comments/ explanations _x000a_(2% added to all figures for inflation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m/>
    <n v="12000"/>
    <n v="12000"/>
    <n v="12000"/>
    <n v="0"/>
    <n v="11873.328"/>
    <s v="TBC in January"/>
  </r>
  <r>
    <x v="1"/>
    <m/>
    <n v="0"/>
    <n v="358.78"/>
    <n v="358.78"/>
    <n v="0"/>
    <n v="0"/>
    <s v="Not budgeted as not guarenteed"/>
  </r>
  <r>
    <x v="2"/>
    <m/>
    <n v="0"/>
    <n v="0"/>
    <n v="0"/>
    <n v="0"/>
    <n v="0"/>
    <s v="Not budgeted as not guarenteed"/>
  </r>
  <r>
    <x v="3"/>
    <m/>
    <n v="0"/>
    <n v="0"/>
    <n v="0"/>
    <n v="0"/>
    <n v="0"/>
    <s v="Not budgeted as not guarenteed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2">
  <r>
    <s v="001"/>
    <x v="0"/>
    <n v="3142.35"/>
    <n v="4200"/>
    <n v="2356.5"/>
    <n v="4200"/>
    <n v="0"/>
    <n v="4410"/>
    <m/>
  </r>
  <r>
    <s v="002"/>
    <x v="1"/>
    <n v="785.2"/>
    <n v="40"/>
    <n v="589.20000000000005"/>
    <n v="40"/>
    <n v="0"/>
    <n v="42"/>
    <m/>
  </r>
  <r>
    <s v="003"/>
    <x v="2"/>
    <n v="133"/>
    <n v="100"/>
    <n v="103.5"/>
    <n v="100"/>
    <n v="0"/>
    <n v="144"/>
    <m/>
  </r>
  <r>
    <s v="004"/>
    <x v="3"/>
    <n v="300"/>
    <n v="300"/>
    <n v="175"/>
    <n v="300"/>
    <n v="0"/>
    <n v="300"/>
    <m/>
  </r>
  <r>
    <s v="005"/>
    <x v="4"/>
    <n v="536.25"/>
    <n v="400"/>
    <n v="101.4"/>
    <n v="400"/>
    <n v="0"/>
    <n v="400"/>
    <m/>
  </r>
  <r>
    <s v="006"/>
    <x v="5"/>
    <n v="24.4"/>
    <n v="30"/>
    <n v="28.839999999999996"/>
    <n v="57.679999999999993"/>
    <n v="27.679999999999993"/>
    <n v="60"/>
    <m/>
  </r>
  <r>
    <s v="007"/>
    <x v="6"/>
    <n v="151.97999999999999"/>
    <n v="150"/>
    <n v="0"/>
    <n v="0"/>
    <n v="-150"/>
    <n v="50"/>
    <m/>
  </r>
  <r>
    <s v="008"/>
    <x v="7"/>
    <n v="0"/>
    <n v="100"/>
    <n v="66"/>
    <n v="132"/>
    <n v="32"/>
    <n v="200"/>
    <m/>
  </r>
  <r>
    <s v="009"/>
    <x v="8"/>
    <n v="180"/>
    <n v="200"/>
    <n v="180"/>
    <n v="360"/>
    <n v="160"/>
    <n v="500"/>
    <m/>
  </r>
  <r>
    <s v="010"/>
    <x v="9"/>
    <n v="300.02"/>
    <n v="330"/>
    <n v="381.52"/>
    <n v="381.52"/>
    <n v="51.519999999999982"/>
    <n v="400"/>
    <m/>
  </r>
  <r>
    <s v="011"/>
    <x v="10"/>
    <n v="140"/>
    <n v="250"/>
    <n v="140"/>
    <n v="280"/>
    <n v="30"/>
    <n v="300"/>
    <m/>
  </r>
  <r>
    <s v="012"/>
    <x v="11"/>
    <n v="208.72"/>
    <n v="150"/>
    <n v="0"/>
    <n v="150"/>
    <n v="0"/>
    <n v="150"/>
    <m/>
  </r>
  <r>
    <s v="013"/>
    <x v="12"/>
    <n v="230"/>
    <n v="240"/>
    <n v="0"/>
    <n v="240"/>
    <n v="0"/>
    <n v="240"/>
    <m/>
  </r>
  <r>
    <s v="014"/>
    <x v="13"/>
    <n v="30"/>
    <n v="80"/>
    <n v="0"/>
    <n v="0"/>
    <n v="-80"/>
    <n v="80"/>
    <m/>
  </r>
  <r>
    <s v="015"/>
    <x v="14"/>
    <n v="0"/>
    <n v="100"/>
    <n v="0"/>
    <n v="0"/>
    <n v="-100"/>
    <n v="100"/>
    <m/>
  </r>
  <r>
    <s v="016"/>
    <x v="15"/>
    <n v="0"/>
    <n v="0"/>
    <n v="0"/>
    <n v="0"/>
    <n v="0"/>
    <n v="100"/>
    <m/>
  </r>
  <r>
    <s v="017"/>
    <x v="16"/>
    <n v="0"/>
    <n v="0"/>
    <n v="0"/>
    <n v="0"/>
    <n v="0"/>
    <n v="100"/>
    <m/>
  </r>
  <r>
    <s v="018"/>
    <x v="17"/>
    <n v="552.49"/>
    <n v="20"/>
    <n v="304.39999999999998"/>
    <n v="405.86666666666662"/>
    <n v="385.86666666666662"/>
    <n v="410"/>
    <m/>
  </r>
  <r>
    <s v="019"/>
    <x v="18"/>
    <n v="134.49"/>
    <n v="250"/>
    <n v="20"/>
    <n v="250"/>
    <n v="0"/>
    <n v="250"/>
    <m/>
  </r>
  <r>
    <s v="020"/>
    <x v="19"/>
    <n v="164.99"/>
    <n v="250"/>
    <n v="0"/>
    <n v="250"/>
    <n v="0"/>
    <n v="250"/>
    <m/>
  </r>
  <r>
    <s v="021"/>
    <x v="20"/>
    <n v="0"/>
    <n v="50"/>
    <n v="0"/>
    <n v="0"/>
    <n v="-50"/>
    <n v="50"/>
    <m/>
  </r>
  <r>
    <s v="022"/>
    <x v="21"/>
    <n v="0"/>
    <n v="500"/>
    <n v="0"/>
    <n v="0"/>
    <n v="-500"/>
    <n v="500"/>
    <m/>
  </r>
  <r>
    <s v="023"/>
    <x v="22"/>
    <n v="0"/>
    <n v="0"/>
    <n v="0"/>
    <n v="0"/>
    <n v="0"/>
    <n v="0"/>
    <m/>
  </r>
  <r>
    <s v="024"/>
    <x v="23"/>
    <m/>
    <n v="500"/>
    <n v="67.320000000000007"/>
    <n v="500"/>
    <n v="0"/>
    <n v="510"/>
    <m/>
  </r>
  <r>
    <s v="025"/>
    <x v="24"/>
    <n v="0"/>
    <n v="0"/>
    <n v="0"/>
    <n v="0"/>
    <n v="0"/>
    <n v="0"/>
    <m/>
  </r>
  <r>
    <s v="026"/>
    <x v="25"/>
    <n v="287"/>
    <n v="250"/>
    <n v="0"/>
    <n v="250"/>
    <n v="0"/>
    <n v="255"/>
    <m/>
  </r>
  <r>
    <s v="027"/>
    <x v="26"/>
    <n v="152.88"/>
    <n v="160"/>
    <n v="0"/>
    <n v="160"/>
    <n v="0"/>
    <n v="164"/>
    <m/>
  </r>
  <r>
    <s v="028"/>
    <x v="27"/>
    <n v="0"/>
    <n v="2300"/>
    <n v="304.8"/>
    <n v="2300"/>
    <n v="0"/>
    <n v="2346"/>
    <m/>
  </r>
  <r>
    <s v="029"/>
    <x v="28"/>
    <n v="1992.8"/>
    <n v="300"/>
    <n v="0"/>
    <n v="300"/>
    <n v="0"/>
    <n v="306"/>
    <m/>
  </r>
  <r>
    <s v="030"/>
    <x v="29"/>
    <n v="1732"/>
    <n v="2000"/>
    <n v="0"/>
    <n v="1000"/>
    <n v="-1000"/>
    <n v="2000"/>
    <m/>
  </r>
  <r>
    <m/>
    <x v="30"/>
    <m/>
    <n v="13250"/>
    <m/>
    <n v="12057.066666666668"/>
    <n v="-1192.9333333333325"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  <r>
    <m/>
    <x v="3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B33" firstHeaderRow="1" firstDataRow="1" firstDataCol="1"/>
  <pivotFields count="9">
    <pivotField showAll="0"/>
    <pivotField axis="axisRow" showAll="0">
      <items count="32">
        <item x="22"/>
        <item x="20"/>
        <item x="13"/>
        <item x="10"/>
        <item x="18"/>
        <item x="3"/>
        <item x="4"/>
        <item x="0"/>
        <item x="29"/>
        <item x="16"/>
        <item x="14"/>
        <item x="1"/>
        <item x="9"/>
        <item x="28"/>
        <item x="27"/>
        <item x="17"/>
        <item x="7"/>
        <item x="2"/>
        <item x="24"/>
        <item x="6"/>
        <item x="23"/>
        <item x="12"/>
        <item x="19"/>
        <item x="5"/>
        <item x="21"/>
        <item x="11"/>
        <item x="25"/>
        <item x="26"/>
        <item x="15"/>
        <item x="8"/>
        <item x="30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</pivotFields>
  <rowFields count="1">
    <field x="1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Sum of 2021 - 2022 Budget" fld="7" baseField="0" baseItem="0"/>
  </dataFields>
  <formats count="2">
    <format dxfId="1">
      <pivotArea collapsedLevelsAreSubtotals="1" fieldPosition="0">
        <references count="1">
          <reference field="1" count="3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5:B40" firstHeaderRow="1" firstDataRow="1" firstDataCol="1"/>
  <pivotFields count="8">
    <pivotField axis="axisRow" showAll="0">
      <items count="5">
        <item x="3"/>
        <item x="2"/>
        <item x="0"/>
        <item x="1"/>
        <item t="default"/>
      </items>
    </pivotField>
    <pivotField showAll="0"/>
    <pivotField numFmtId="2" showAll="0"/>
    <pivotField numFmtId="2" showAll="0"/>
    <pivotField numFmtId="2" showAll="0"/>
    <pivotField numFmtId="2" showAll="0"/>
    <pivotField dataField="1" numFmtId="2" showAll="0"/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2021 - 2022 Budget" fld="6" baseField="0" baseItem="0" numFmtId="2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8" dT="2020-11-23T13:41:58.75" personId="{66F9CC71-E527-4E9A-8AD1-DE556C4A08AB}" id="{5F6629BA-381C-4F41-9994-4C478F0C6DCF}">
    <text>January spend to be included once agreed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opLeftCell="C1" zoomScale="205" zoomScaleNormal="205" workbookViewId="0">
      <pane ySplit="1" topLeftCell="A2" activePane="bottomLeft" state="frozen"/>
      <selection pane="bottomLeft" activeCell="A32" sqref="A1:I32"/>
    </sheetView>
  </sheetViews>
  <sheetFormatPr defaultRowHeight="15" x14ac:dyDescent="0.25"/>
  <cols>
    <col min="1" max="1" width="9.140625" style="28"/>
    <col min="2" max="2" width="32.42578125" style="1" bestFit="1" customWidth="1"/>
    <col min="3" max="3" width="10.28515625" style="15" customWidth="1"/>
    <col min="4" max="4" width="10.28515625" style="8" customWidth="1"/>
    <col min="5" max="5" width="10.28515625" style="15" customWidth="1"/>
    <col min="6" max="6" width="12.85546875" style="15" customWidth="1"/>
    <col min="7" max="7" width="15.5703125" style="17" customWidth="1"/>
    <col min="8" max="8" width="10.28515625" style="15" customWidth="1"/>
    <col min="9" max="9" width="48.85546875" style="14" customWidth="1"/>
    <col min="10" max="16384" width="9.140625" style="1"/>
  </cols>
  <sheetData>
    <row r="1" spans="1:10" ht="49.5" customHeight="1" x14ac:dyDescent="0.25">
      <c r="A1" s="11" t="s">
        <v>10</v>
      </c>
      <c r="B1" s="11" t="s">
        <v>52</v>
      </c>
      <c r="C1" s="12" t="s">
        <v>5</v>
      </c>
      <c r="D1" s="26" t="s">
        <v>7</v>
      </c>
      <c r="E1" s="12" t="s">
        <v>8</v>
      </c>
      <c r="F1" s="12" t="s">
        <v>9</v>
      </c>
      <c r="G1" s="13" t="s">
        <v>51</v>
      </c>
      <c r="H1" s="12" t="s">
        <v>6</v>
      </c>
      <c r="I1" s="13" t="s">
        <v>49</v>
      </c>
    </row>
    <row r="2" spans="1:10" ht="15.75" x14ac:dyDescent="0.25">
      <c r="A2" s="43" t="s">
        <v>11</v>
      </c>
      <c r="B2" s="44" t="s">
        <v>53</v>
      </c>
      <c r="C2" s="39">
        <v>3142.35</v>
      </c>
      <c r="D2" s="46">
        <v>4200</v>
      </c>
      <c r="E2" s="49">
        <v>2356.5</v>
      </c>
      <c r="F2" s="46">
        <v>4200</v>
      </c>
      <c r="G2" s="10">
        <v>0</v>
      </c>
      <c r="H2" s="8">
        <f>F2+(F2*5%)</f>
        <v>4410</v>
      </c>
      <c r="J2" s="14"/>
    </row>
    <row r="3" spans="1:10" ht="15.75" x14ac:dyDescent="0.25">
      <c r="A3" s="43" t="s">
        <v>12</v>
      </c>
      <c r="B3" s="45" t="s">
        <v>54</v>
      </c>
      <c r="C3" s="39">
        <v>785.2</v>
      </c>
      <c r="D3" s="46">
        <v>40</v>
      </c>
      <c r="E3" s="49">
        <v>589.20000000000005</v>
      </c>
      <c r="F3" s="46">
        <v>40</v>
      </c>
      <c r="G3" s="10">
        <v>0</v>
      </c>
      <c r="H3" s="8">
        <f>F3+(F3*5%)</f>
        <v>42</v>
      </c>
      <c r="J3" s="14"/>
    </row>
    <row r="4" spans="1:10" ht="15.75" x14ac:dyDescent="0.25">
      <c r="A4" s="43" t="s">
        <v>13</v>
      </c>
      <c r="B4" s="44" t="s">
        <v>55</v>
      </c>
      <c r="C4" s="39">
        <v>133</v>
      </c>
      <c r="D4" s="46">
        <v>100</v>
      </c>
      <c r="E4" s="49">
        <v>103.5</v>
      </c>
      <c r="F4" s="46">
        <v>100</v>
      </c>
      <c r="G4" s="10">
        <v>0</v>
      </c>
      <c r="H4" s="8">
        <f>12*12</f>
        <v>144</v>
      </c>
      <c r="J4" s="14"/>
    </row>
    <row r="5" spans="1:10" ht="15.75" x14ac:dyDescent="0.25">
      <c r="A5" s="43" t="s">
        <v>14</v>
      </c>
      <c r="B5" s="44" t="s">
        <v>56</v>
      </c>
      <c r="C5" s="39">
        <v>300</v>
      </c>
      <c r="D5" s="46">
        <v>300</v>
      </c>
      <c r="E5" s="49">
        <v>175</v>
      </c>
      <c r="F5" s="40">
        <f>D5</f>
        <v>300</v>
      </c>
      <c r="G5" s="10">
        <f t="shared" ref="G5:G32" si="0">F5-D5</f>
        <v>0</v>
      </c>
      <c r="H5" s="8">
        <v>300</v>
      </c>
      <c r="J5" s="14"/>
    </row>
    <row r="6" spans="1:10" ht="15.75" x14ac:dyDescent="0.25">
      <c r="A6" s="43" t="s">
        <v>15</v>
      </c>
      <c r="B6" s="44" t="s">
        <v>57</v>
      </c>
      <c r="C6" s="39">
        <v>536.25</v>
      </c>
      <c r="D6" s="46">
        <v>400</v>
      </c>
      <c r="E6" s="49">
        <v>101.4</v>
      </c>
      <c r="F6" s="40">
        <v>400</v>
      </c>
      <c r="G6" s="10">
        <f t="shared" si="0"/>
        <v>0</v>
      </c>
      <c r="H6" s="8">
        <v>400</v>
      </c>
      <c r="I6" s="9"/>
      <c r="J6" s="14"/>
    </row>
    <row r="7" spans="1:10" ht="15.75" x14ac:dyDescent="0.25">
      <c r="A7" s="43" t="s">
        <v>16</v>
      </c>
      <c r="B7" s="44" t="s">
        <v>58</v>
      </c>
      <c r="C7" s="39">
        <v>24.4</v>
      </c>
      <c r="D7" s="46">
        <v>30</v>
      </c>
      <c r="E7" s="49">
        <v>28.839999999999996</v>
      </c>
      <c r="F7" s="40">
        <f t="shared" ref="F7:F26" si="1">E7*2</f>
        <v>57.679999999999993</v>
      </c>
      <c r="G7" s="10">
        <f t="shared" si="0"/>
        <v>27.679999999999993</v>
      </c>
      <c r="H7" s="8">
        <v>60</v>
      </c>
      <c r="I7" s="7"/>
      <c r="J7" s="14"/>
    </row>
    <row r="8" spans="1:10" ht="15.75" x14ac:dyDescent="0.25">
      <c r="A8" s="43" t="s">
        <v>17</v>
      </c>
      <c r="B8" s="44" t="s">
        <v>59</v>
      </c>
      <c r="C8" s="39">
        <v>151.97999999999999</v>
      </c>
      <c r="D8" s="46">
        <v>150</v>
      </c>
      <c r="E8" s="49">
        <v>0</v>
      </c>
      <c r="F8" s="40">
        <f t="shared" si="1"/>
        <v>0</v>
      </c>
      <c r="G8" s="10">
        <f t="shared" si="0"/>
        <v>-150</v>
      </c>
      <c r="H8" s="8">
        <v>50</v>
      </c>
      <c r="I8" s="9"/>
      <c r="J8" s="14"/>
    </row>
    <row r="9" spans="1:10" ht="15.75" x14ac:dyDescent="0.25">
      <c r="A9" s="43" t="s">
        <v>18</v>
      </c>
      <c r="B9" s="44" t="s">
        <v>60</v>
      </c>
      <c r="C9" s="39">
        <v>0</v>
      </c>
      <c r="D9" s="46">
        <v>100</v>
      </c>
      <c r="E9" s="49">
        <v>66</v>
      </c>
      <c r="F9" s="40">
        <f t="shared" si="1"/>
        <v>132</v>
      </c>
      <c r="G9" s="10">
        <f t="shared" si="0"/>
        <v>32</v>
      </c>
      <c r="H9" s="8">
        <v>200</v>
      </c>
      <c r="I9" s="15"/>
      <c r="J9" s="14"/>
    </row>
    <row r="10" spans="1:10" ht="15.75" x14ac:dyDescent="0.25">
      <c r="A10" s="43" t="s">
        <v>19</v>
      </c>
      <c r="B10" s="44" t="s">
        <v>61</v>
      </c>
      <c r="C10" s="39">
        <v>180</v>
      </c>
      <c r="D10" s="46">
        <v>200</v>
      </c>
      <c r="E10" s="49">
        <v>180</v>
      </c>
      <c r="F10" s="40">
        <f t="shared" si="1"/>
        <v>360</v>
      </c>
      <c r="G10" s="10">
        <f t="shared" si="0"/>
        <v>160</v>
      </c>
      <c r="H10" s="8">
        <v>500</v>
      </c>
      <c r="I10" s="15"/>
      <c r="J10" s="14"/>
    </row>
    <row r="11" spans="1:10" ht="15.75" x14ac:dyDescent="0.25">
      <c r="A11" s="43" t="s">
        <v>20</v>
      </c>
      <c r="B11" s="44" t="s">
        <v>62</v>
      </c>
      <c r="C11" s="39">
        <v>300.02</v>
      </c>
      <c r="D11" s="46">
        <v>330</v>
      </c>
      <c r="E11" s="49">
        <v>381.52</v>
      </c>
      <c r="F11" s="49">
        <v>381.52</v>
      </c>
      <c r="G11" s="10">
        <f t="shared" si="0"/>
        <v>51.519999999999982</v>
      </c>
      <c r="H11" s="8">
        <v>400</v>
      </c>
      <c r="J11" s="14"/>
    </row>
    <row r="12" spans="1:10" ht="15.75" x14ac:dyDescent="0.25">
      <c r="A12" s="43" t="s">
        <v>21</v>
      </c>
      <c r="B12" s="44" t="s">
        <v>63</v>
      </c>
      <c r="C12" s="39">
        <v>140</v>
      </c>
      <c r="D12" s="46">
        <v>250</v>
      </c>
      <c r="E12" s="49">
        <v>140</v>
      </c>
      <c r="F12" s="40">
        <f t="shared" si="1"/>
        <v>280</v>
      </c>
      <c r="G12" s="10">
        <f t="shared" si="0"/>
        <v>30</v>
      </c>
      <c r="H12" s="8">
        <v>300</v>
      </c>
      <c r="J12" s="14"/>
    </row>
    <row r="13" spans="1:10" ht="15.75" x14ac:dyDescent="0.25">
      <c r="A13" s="43" t="s">
        <v>22</v>
      </c>
      <c r="B13" s="44" t="s">
        <v>64</v>
      </c>
      <c r="C13" s="39">
        <v>208.72</v>
      </c>
      <c r="D13" s="46">
        <v>150</v>
      </c>
      <c r="E13" s="49">
        <v>0</v>
      </c>
      <c r="F13" s="40">
        <v>150</v>
      </c>
      <c r="G13" s="10">
        <f t="shared" si="0"/>
        <v>0</v>
      </c>
      <c r="H13" s="8">
        <v>150</v>
      </c>
      <c r="J13" s="14"/>
    </row>
    <row r="14" spans="1:10" ht="15.75" x14ac:dyDescent="0.25">
      <c r="A14" s="43" t="s">
        <v>23</v>
      </c>
      <c r="B14" s="44" t="s">
        <v>65</v>
      </c>
      <c r="C14" s="39">
        <v>230</v>
      </c>
      <c r="D14" s="46">
        <v>240</v>
      </c>
      <c r="E14" s="49">
        <v>0</v>
      </c>
      <c r="F14" s="40">
        <v>240</v>
      </c>
      <c r="G14" s="10">
        <f t="shared" si="0"/>
        <v>0</v>
      </c>
      <c r="H14" s="8">
        <v>240</v>
      </c>
      <c r="J14" s="14"/>
    </row>
    <row r="15" spans="1:10" ht="15.75" x14ac:dyDescent="0.25">
      <c r="A15" s="43" t="s">
        <v>24</v>
      </c>
      <c r="B15" s="44" t="s">
        <v>66</v>
      </c>
      <c r="C15" s="39">
        <v>30</v>
      </c>
      <c r="D15" s="46">
        <v>80</v>
      </c>
      <c r="E15" s="49">
        <v>0</v>
      </c>
      <c r="F15" s="40">
        <f t="shared" si="1"/>
        <v>0</v>
      </c>
      <c r="G15" s="10">
        <f t="shared" si="0"/>
        <v>-80</v>
      </c>
      <c r="H15" s="8">
        <v>80</v>
      </c>
      <c r="J15" s="14"/>
    </row>
    <row r="16" spans="1:10" ht="15.75" x14ac:dyDescent="0.25">
      <c r="A16" s="43" t="s">
        <v>25</v>
      </c>
      <c r="B16" s="44" t="s">
        <v>67</v>
      </c>
      <c r="C16" s="39">
        <v>0</v>
      </c>
      <c r="D16" s="46">
        <v>100</v>
      </c>
      <c r="E16" s="49">
        <v>0</v>
      </c>
      <c r="F16" s="40">
        <f t="shared" si="1"/>
        <v>0</v>
      </c>
      <c r="G16" s="10">
        <f t="shared" si="0"/>
        <v>-100</v>
      </c>
      <c r="H16" s="8">
        <v>100</v>
      </c>
      <c r="J16" s="14"/>
    </row>
    <row r="17" spans="1:10" ht="15.75" x14ac:dyDescent="0.25">
      <c r="A17" s="43" t="s">
        <v>26</v>
      </c>
      <c r="B17" s="44" t="s">
        <v>68</v>
      </c>
      <c r="C17" s="39">
        <v>0</v>
      </c>
      <c r="D17" s="46">
        <v>0</v>
      </c>
      <c r="E17" s="39">
        <v>0</v>
      </c>
      <c r="F17" s="40">
        <f t="shared" si="1"/>
        <v>0</v>
      </c>
      <c r="G17" s="10">
        <f t="shared" si="0"/>
        <v>0</v>
      </c>
      <c r="H17" s="8">
        <v>100</v>
      </c>
      <c r="J17" s="14"/>
    </row>
    <row r="18" spans="1:10" ht="15.75" x14ac:dyDescent="0.25">
      <c r="A18" s="43" t="s">
        <v>27</v>
      </c>
      <c r="B18" s="44" t="s">
        <v>69</v>
      </c>
      <c r="C18" s="39">
        <v>0</v>
      </c>
      <c r="D18" s="46">
        <v>0</v>
      </c>
      <c r="E18" s="39">
        <v>0</v>
      </c>
      <c r="F18" s="40">
        <f t="shared" si="1"/>
        <v>0</v>
      </c>
      <c r="G18" s="10">
        <f t="shared" si="0"/>
        <v>0</v>
      </c>
      <c r="H18" s="8">
        <v>100</v>
      </c>
      <c r="J18" s="14"/>
    </row>
    <row r="19" spans="1:10" ht="15.75" x14ac:dyDescent="0.25">
      <c r="A19" s="43" t="s">
        <v>28</v>
      </c>
      <c r="B19" s="44" t="s">
        <v>70</v>
      </c>
      <c r="C19" s="39">
        <v>552.49</v>
      </c>
      <c r="D19" s="46">
        <v>20</v>
      </c>
      <c r="E19" s="39">
        <v>304.39999999999998</v>
      </c>
      <c r="F19" s="40">
        <f>E19+(E19/3)</f>
        <v>405.86666666666662</v>
      </c>
      <c r="G19" s="10">
        <f t="shared" si="0"/>
        <v>385.86666666666662</v>
      </c>
      <c r="H19" s="8">
        <v>410</v>
      </c>
      <c r="I19" s="7"/>
      <c r="J19" s="14"/>
    </row>
    <row r="20" spans="1:10" ht="15.75" x14ac:dyDescent="0.25">
      <c r="A20" s="43" t="s">
        <v>29</v>
      </c>
      <c r="B20" s="44" t="s">
        <v>71</v>
      </c>
      <c r="C20" s="39">
        <v>134.49</v>
      </c>
      <c r="D20" s="46">
        <v>250</v>
      </c>
      <c r="E20" s="39">
        <v>20</v>
      </c>
      <c r="F20" s="40">
        <v>250</v>
      </c>
      <c r="G20" s="10">
        <f t="shared" si="0"/>
        <v>0</v>
      </c>
      <c r="H20" s="8">
        <v>250</v>
      </c>
      <c r="J20" s="14"/>
    </row>
    <row r="21" spans="1:10" ht="15.75" x14ac:dyDescent="0.25">
      <c r="A21" s="43" t="s">
        <v>30</v>
      </c>
      <c r="B21" s="44" t="s">
        <v>72</v>
      </c>
      <c r="C21" s="39">
        <v>164.99</v>
      </c>
      <c r="D21" s="46">
        <v>250</v>
      </c>
      <c r="E21" s="39">
        <v>0</v>
      </c>
      <c r="F21" s="40">
        <v>250</v>
      </c>
      <c r="G21" s="10">
        <f t="shared" si="0"/>
        <v>0</v>
      </c>
      <c r="H21" s="8">
        <v>250</v>
      </c>
      <c r="J21" s="14"/>
    </row>
    <row r="22" spans="1:10" ht="15.75" x14ac:dyDescent="0.25">
      <c r="A22" s="43" t="s">
        <v>31</v>
      </c>
      <c r="B22" s="44" t="s">
        <v>73</v>
      </c>
      <c r="C22" s="39">
        <v>0</v>
      </c>
      <c r="D22" s="46">
        <v>50</v>
      </c>
      <c r="E22" s="39">
        <v>0</v>
      </c>
      <c r="F22" s="40">
        <f t="shared" si="1"/>
        <v>0</v>
      </c>
      <c r="G22" s="10">
        <f t="shared" si="0"/>
        <v>-50</v>
      </c>
      <c r="H22" s="8">
        <v>50</v>
      </c>
      <c r="I22" s="7"/>
      <c r="J22" s="14"/>
    </row>
    <row r="23" spans="1:10" ht="15.75" x14ac:dyDescent="0.25">
      <c r="A23" s="43" t="s">
        <v>32</v>
      </c>
      <c r="B23" s="44" t="s">
        <v>74</v>
      </c>
      <c r="C23" s="39">
        <v>0</v>
      </c>
      <c r="D23" s="47">
        <v>500</v>
      </c>
      <c r="E23" s="39">
        <v>0</v>
      </c>
      <c r="F23" s="40">
        <f t="shared" si="1"/>
        <v>0</v>
      </c>
      <c r="G23" s="10">
        <f t="shared" si="0"/>
        <v>-500</v>
      </c>
      <c r="H23" s="8">
        <v>500</v>
      </c>
      <c r="J23" s="14"/>
    </row>
    <row r="24" spans="1:10" ht="15.75" x14ac:dyDescent="0.25">
      <c r="A24" s="43" t="s">
        <v>33</v>
      </c>
      <c r="B24" s="44" t="s">
        <v>75</v>
      </c>
      <c r="C24" s="39">
        <v>0</v>
      </c>
      <c r="D24" s="46">
        <v>0</v>
      </c>
      <c r="E24" s="39">
        <v>0</v>
      </c>
      <c r="F24" s="40">
        <f t="shared" si="1"/>
        <v>0</v>
      </c>
      <c r="G24" s="10">
        <f t="shared" si="0"/>
        <v>0</v>
      </c>
      <c r="H24" s="8">
        <f t="shared" ref="H24:H30" si="2">F24+(F24*2%)</f>
        <v>0</v>
      </c>
      <c r="J24" s="14"/>
    </row>
    <row r="25" spans="1:10" ht="15.75" x14ac:dyDescent="0.25">
      <c r="A25" s="43" t="s">
        <v>34</v>
      </c>
      <c r="B25" s="44" t="s">
        <v>76</v>
      </c>
      <c r="C25" s="39"/>
      <c r="D25" s="46">
        <v>500</v>
      </c>
      <c r="E25" s="39">
        <v>67.320000000000007</v>
      </c>
      <c r="F25" s="40">
        <v>500</v>
      </c>
      <c r="G25" s="10">
        <f t="shared" si="0"/>
        <v>0</v>
      </c>
      <c r="H25" s="8">
        <f t="shared" si="2"/>
        <v>510</v>
      </c>
      <c r="J25" s="14"/>
    </row>
    <row r="26" spans="1:10" ht="15.75" x14ac:dyDescent="0.25">
      <c r="A26" s="43" t="s">
        <v>35</v>
      </c>
      <c r="B26" s="44" t="s">
        <v>77</v>
      </c>
      <c r="C26" s="39">
        <v>0</v>
      </c>
      <c r="D26" s="46">
        <v>0</v>
      </c>
      <c r="E26" s="39">
        <v>0</v>
      </c>
      <c r="F26" s="40">
        <f t="shared" si="1"/>
        <v>0</v>
      </c>
      <c r="G26" s="10">
        <f t="shared" si="0"/>
        <v>0</v>
      </c>
      <c r="H26" s="8">
        <f t="shared" si="2"/>
        <v>0</v>
      </c>
      <c r="J26" s="14"/>
    </row>
    <row r="27" spans="1:10" ht="15.75" x14ac:dyDescent="0.25">
      <c r="A27" s="43" t="s">
        <v>36</v>
      </c>
      <c r="B27" s="44" t="s">
        <v>78</v>
      </c>
      <c r="C27" s="39">
        <v>287</v>
      </c>
      <c r="D27" s="46">
        <v>250</v>
      </c>
      <c r="E27" s="39">
        <v>0</v>
      </c>
      <c r="F27" s="40">
        <v>250</v>
      </c>
      <c r="G27" s="10">
        <f t="shared" si="0"/>
        <v>0</v>
      </c>
      <c r="H27" s="8">
        <f t="shared" si="2"/>
        <v>255</v>
      </c>
      <c r="J27" s="14"/>
    </row>
    <row r="28" spans="1:10" ht="15.75" x14ac:dyDescent="0.25">
      <c r="A28" s="43" t="s">
        <v>37</v>
      </c>
      <c r="B28" s="44" t="s">
        <v>79</v>
      </c>
      <c r="C28" s="39">
        <v>152.88</v>
      </c>
      <c r="D28" s="46">
        <v>160</v>
      </c>
      <c r="E28" s="39">
        <v>0</v>
      </c>
      <c r="F28" s="40">
        <v>160</v>
      </c>
      <c r="G28" s="10">
        <f t="shared" si="0"/>
        <v>0</v>
      </c>
      <c r="H28" s="8">
        <v>164</v>
      </c>
      <c r="J28" s="14"/>
    </row>
    <row r="29" spans="1:10" ht="15.75" x14ac:dyDescent="0.25">
      <c r="A29" s="43" t="s">
        <v>38</v>
      </c>
      <c r="B29" s="44" t="s">
        <v>80</v>
      </c>
      <c r="C29" s="39">
        <v>0</v>
      </c>
      <c r="D29" s="46">
        <v>2300</v>
      </c>
      <c r="E29" s="39">
        <v>304.8</v>
      </c>
      <c r="F29" s="40">
        <v>2300</v>
      </c>
      <c r="G29" s="10">
        <f t="shared" si="0"/>
        <v>0</v>
      </c>
      <c r="H29" s="8">
        <f t="shared" si="2"/>
        <v>2346</v>
      </c>
      <c r="J29" s="14"/>
    </row>
    <row r="30" spans="1:10" ht="15.75" x14ac:dyDescent="0.25">
      <c r="A30" s="43" t="s">
        <v>39</v>
      </c>
      <c r="B30" s="44" t="s">
        <v>81</v>
      </c>
      <c r="C30" s="39">
        <v>1992.8</v>
      </c>
      <c r="D30" s="46">
        <v>300</v>
      </c>
      <c r="E30" s="39">
        <v>0</v>
      </c>
      <c r="F30" s="40">
        <v>300</v>
      </c>
      <c r="G30" s="10">
        <f t="shared" si="0"/>
        <v>0</v>
      </c>
      <c r="H30" s="8">
        <f t="shared" si="2"/>
        <v>306</v>
      </c>
      <c r="J30" s="14"/>
    </row>
    <row r="31" spans="1:10" ht="15.75" x14ac:dyDescent="0.25">
      <c r="A31" s="43" t="s">
        <v>40</v>
      </c>
      <c r="B31" s="44" t="s">
        <v>82</v>
      </c>
      <c r="C31" s="39">
        <v>1732</v>
      </c>
      <c r="D31" s="46">
        <v>2000</v>
      </c>
      <c r="E31" s="42">
        <v>0</v>
      </c>
      <c r="F31" s="40">
        <v>1000</v>
      </c>
      <c r="G31" s="10">
        <f t="shared" si="0"/>
        <v>-1000</v>
      </c>
      <c r="H31" s="8">
        <v>2000</v>
      </c>
      <c r="J31" s="14"/>
    </row>
    <row r="32" spans="1:10" ht="15.75" x14ac:dyDescent="0.25">
      <c r="A32" s="38"/>
      <c r="B32" s="41"/>
      <c r="C32" s="39"/>
      <c r="D32" s="46">
        <f>SUM(D2:D31)</f>
        <v>13250</v>
      </c>
      <c r="E32" s="42"/>
      <c r="F32" s="46">
        <f>SUM(F2:F31)</f>
        <v>12057.066666666668</v>
      </c>
      <c r="G32" s="10">
        <f t="shared" si="0"/>
        <v>-1192.9333333333325</v>
      </c>
      <c r="H32" s="42"/>
      <c r="J32" s="14"/>
    </row>
    <row r="33" spans="1:9" x14ac:dyDescent="0.25">
      <c r="A33" s="27"/>
      <c r="C33" s="10"/>
      <c r="D33" s="1"/>
      <c r="F33" s="40"/>
      <c r="G33" s="10"/>
      <c r="H33" s="8"/>
      <c r="I33" s="15"/>
    </row>
    <row r="34" spans="1:9" x14ac:dyDescent="0.25">
      <c r="A34" s="27"/>
      <c r="C34" s="10"/>
      <c r="D34" s="1"/>
      <c r="E34" s="10"/>
      <c r="F34" s="40"/>
      <c r="G34" s="10"/>
      <c r="H34" s="8"/>
    </row>
    <row r="35" spans="1:9" ht="15.75" x14ac:dyDescent="0.25">
      <c r="A35" s="27"/>
      <c r="C35" s="10"/>
      <c r="D35" s="48"/>
      <c r="E35" s="8"/>
      <c r="F35" s="40"/>
      <c r="G35" s="10"/>
      <c r="H35" s="8"/>
    </row>
    <row r="36" spans="1:9" x14ac:dyDescent="0.25">
      <c r="A36" s="27"/>
      <c r="C36" s="10"/>
      <c r="E36" s="8"/>
      <c r="F36" s="40"/>
      <c r="G36" s="10"/>
      <c r="H36" s="8"/>
    </row>
    <row r="37" spans="1:9" x14ac:dyDescent="0.25">
      <c r="A37" s="27"/>
      <c r="C37" s="10"/>
      <c r="E37" s="10"/>
      <c r="F37" s="40"/>
      <c r="G37" s="10"/>
      <c r="H37" s="8"/>
    </row>
    <row r="38" spans="1:9" x14ac:dyDescent="0.25">
      <c r="A38" s="27"/>
      <c r="C38" s="10"/>
      <c r="E38" s="8"/>
      <c r="F38" s="40"/>
      <c r="G38" s="10"/>
      <c r="H38" s="8"/>
    </row>
    <row r="39" spans="1:9" x14ac:dyDescent="0.25">
      <c r="A39" s="27"/>
      <c r="C39" s="10"/>
      <c r="E39" s="10"/>
      <c r="F39" s="40"/>
      <c r="G39" s="10"/>
      <c r="H39" s="8"/>
      <c r="I39" s="15"/>
    </row>
    <row r="40" spans="1:9" x14ac:dyDescent="0.25">
      <c r="A40" s="27"/>
      <c r="C40" s="10"/>
      <c r="D40" s="10"/>
      <c r="E40" s="10"/>
      <c r="F40" s="40"/>
      <c r="G40" s="10"/>
      <c r="H40" s="8"/>
    </row>
    <row r="41" spans="1:9" x14ac:dyDescent="0.25">
      <c r="A41" s="27"/>
      <c r="C41" s="10"/>
      <c r="D41" s="10"/>
      <c r="E41" s="10"/>
      <c r="F41" s="40"/>
      <c r="G41" s="10"/>
      <c r="H41" s="8"/>
    </row>
    <row r="42" spans="1:9" x14ac:dyDescent="0.25">
      <c r="A42" s="27"/>
      <c r="C42" s="10"/>
      <c r="E42" s="8"/>
      <c r="F42" s="40"/>
      <c r="G42" s="10"/>
      <c r="H42" s="8"/>
    </row>
    <row r="43" spans="1:9" x14ac:dyDescent="0.25">
      <c r="A43" s="27"/>
      <c r="C43" s="10"/>
      <c r="E43" s="8"/>
      <c r="F43" s="40"/>
      <c r="G43" s="10"/>
      <c r="H43" s="8"/>
    </row>
    <row r="44" spans="1:9" x14ac:dyDescent="0.25">
      <c r="A44" s="27"/>
      <c r="C44" s="10"/>
      <c r="D44" s="10"/>
      <c r="E44" s="8"/>
      <c r="F44" s="40"/>
      <c r="G44" s="10"/>
      <c r="H44" s="8"/>
    </row>
    <row r="45" spans="1:9" x14ac:dyDescent="0.25">
      <c r="A45" s="27"/>
      <c r="C45" s="10"/>
      <c r="E45" s="8"/>
      <c r="F45" s="40"/>
      <c r="G45" s="10"/>
      <c r="H45" s="8"/>
    </row>
    <row r="46" spans="1:9" x14ac:dyDescent="0.25">
      <c r="A46" s="27"/>
      <c r="C46" s="10"/>
      <c r="E46" s="8"/>
      <c r="F46" s="40"/>
      <c r="G46" s="10"/>
      <c r="H46" s="8"/>
    </row>
    <row r="47" spans="1:9" ht="48" customHeight="1" x14ac:dyDescent="0.25">
      <c r="A47" s="27"/>
      <c r="C47" s="10"/>
      <c r="E47" s="8"/>
      <c r="F47" s="40"/>
      <c r="G47" s="10"/>
      <c r="H47" s="8"/>
      <c r="I47" s="15"/>
    </row>
    <row r="48" spans="1:9" x14ac:dyDescent="0.25">
      <c r="A48" s="27"/>
      <c r="C48" s="10"/>
      <c r="E48" s="8"/>
      <c r="F48" s="40"/>
      <c r="G48" s="10"/>
      <c r="H48" s="8"/>
    </row>
    <row r="49" spans="1:9" x14ac:dyDescent="0.25">
      <c r="A49" s="27"/>
      <c r="C49" s="10"/>
      <c r="E49" s="8"/>
      <c r="F49" s="40"/>
      <c r="G49" s="10"/>
      <c r="H49" s="8"/>
      <c r="I49" s="15"/>
    </row>
    <row r="50" spans="1:9" x14ac:dyDescent="0.25">
      <c r="A50" s="27"/>
      <c r="C50" s="10"/>
      <c r="E50" s="8"/>
      <c r="F50" s="40"/>
      <c r="G50" s="10"/>
      <c r="H50" s="8"/>
    </row>
    <row r="51" spans="1:9" x14ac:dyDescent="0.25">
      <c r="A51" s="27"/>
      <c r="C51" s="10"/>
      <c r="E51" s="10"/>
      <c r="F51" s="40"/>
      <c r="G51" s="10"/>
      <c r="H51" s="8"/>
    </row>
    <row r="52" spans="1:9" x14ac:dyDescent="0.25">
      <c r="A52" s="27"/>
      <c r="C52" s="10"/>
      <c r="E52" s="10"/>
      <c r="F52" s="40"/>
      <c r="G52" s="10"/>
      <c r="H52" s="8"/>
    </row>
    <row r="53" spans="1:9" x14ac:dyDescent="0.25">
      <c r="A53" s="27"/>
      <c r="C53" s="10"/>
      <c r="D53" s="10"/>
      <c r="E53" s="10"/>
      <c r="F53" s="40"/>
      <c r="G53" s="10"/>
      <c r="H53" s="8"/>
    </row>
    <row r="54" spans="1:9" x14ac:dyDescent="0.25">
      <c r="A54" s="27"/>
      <c r="C54" s="10"/>
      <c r="E54" s="8"/>
      <c r="F54" s="40"/>
      <c r="G54" s="10"/>
      <c r="H54" s="8"/>
    </row>
    <row r="55" spans="1:9" x14ac:dyDescent="0.25">
      <c r="A55" s="27"/>
      <c r="C55" s="10"/>
      <c r="E55" s="10"/>
      <c r="F55" s="40"/>
      <c r="G55" s="10"/>
      <c r="H55" s="8"/>
    </row>
    <row r="56" spans="1:9" x14ac:dyDescent="0.25">
      <c r="A56" s="27"/>
      <c r="C56" s="10"/>
      <c r="E56" s="10"/>
      <c r="F56" s="40"/>
      <c r="G56" s="10"/>
      <c r="H56" s="8"/>
      <c r="I56" s="15"/>
    </row>
    <row r="57" spans="1:9" x14ac:dyDescent="0.25">
      <c r="A57" s="27"/>
      <c r="C57" s="10"/>
      <c r="D57" s="10"/>
      <c r="E57" s="10"/>
      <c r="F57" s="40"/>
      <c r="G57" s="10"/>
      <c r="H57" s="8"/>
    </row>
    <row r="58" spans="1:9" x14ac:dyDescent="0.25">
      <c r="A58" s="27"/>
      <c r="C58" s="10"/>
      <c r="E58" s="25"/>
      <c r="F58" s="40"/>
      <c r="G58" s="10"/>
      <c r="H58" s="8"/>
    </row>
    <row r="59" spans="1:9" x14ac:dyDescent="0.25">
      <c r="A59" s="27"/>
      <c r="C59" s="10"/>
      <c r="E59" s="10"/>
      <c r="F59" s="40"/>
      <c r="G59" s="10"/>
      <c r="H59" s="8"/>
    </row>
    <row r="60" spans="1:9" x14ac:dyDescent="0.25">
      <c r="A60" s="27"/>
      <c r="C60" s="10"/>
      <c r="E60" s="8"/>
      <c r="F60" s="40"/>
      <c r="G60" s="10"/>
      <c r="H60" s="8"/>
    </row>
    <row r="61" spans="1:9" x14ac:dyDescent="0.25">
      <c r="A61" s="27"/>
      <c r="C61" s="10"/>
      <c r="D61" s="10"/>
      <c r="E61" s="10"/>
      <c r="F61" s="40"/>
      <c r="G61" s="10"/>
      <c r="H61" s="8"/>
    </row>
    <row r="62" spans="1:9" x14ac:dyDescent="0.25">
      <c r="A62" s="27"/>
      <c r="C62" s="10"/>
      <c r="E62" s="10"/>
      <c r="F62" s="40"/>
      <c r="G62" s="10"/>
      <c r="H62" s="8"/>
    </row>
    <row r="63" spans="1:9" x14ac:dyDescent="0.25">
      <c r="A63" s="27"/>
      <c r="C63" s="10"/>
      <c r="E63" s="10"/>
      <c r="F63" s="40"/>
      <c r="G63" s="10"/>
      <c r="H63" s="8"/>
    </row>
    <row r="64" spans="1:9" x14ac:dyDescent="0.25">
      <c r="A64" s="27"/>
      <c r="C64" s="10"/>
      <c r="E64" s="8"/>
      <c r="F64" s="40"/>
      <c r="G64" s="10"/>
      <c r="H64" s="8"/>
    </row>
    <row r="65" spans="1:9" x14ac:dyDescent="0.25">
      <c r="A65" s="27"/>
      <c r="C65" s="10"/>
      <c r="E65" s="10"/>
      <c r="F65" s="40"/>
      <c r="G65" s="10"/>
      <c r="H65" s="8"/>
    </row>
    <row r="66" spans="1:9" x14ac:dyDescent="0.25">
      <c r="A66" s="27"/>
      <c r="C66" s="10"/>
      <c r="E66" s="8"/>
      <c r="F66" s="40"/>
      <c r="G66" s="10"/>
      <c r="H66" s="8"/>
    </row>
    <row r="67" spans="1:9" x14ac:dyDescent="0.25">
      <c r="A67" s="27"/>
      <c r="C67" s="10"/>
      <c r="E67" s="10"/>
      <c r="F67" s="40"/>
      <c r="G67" s="10"/>
      <c r="H67" s="8"/>
    </row>
    <row r="68" spans="1:9" x14ac:dyDescent="0.25">
      <c r="A68" s="27"/>
      <c r="C68" s="10"/>
      <c r="D68" s="10"/>
      <c r="E68" s="10"/>
      <c r="F68" s="40"/>
      <c r="G68" s="10"/>
      <c r="H68" s="8"/>
    </row>
    <row r="69" spans="1:9" x14ac:dyDescent="0.25">
      <c r="A69" s="27"/>
      <c r="C69" s="10"/>
      <c r="D69" s="10"/>
      <c r="E69" s="10"/>
      <c r="F69" s="40"/>
      <c r="G69" s="10"/>
      <c r="H69" s="8"/>
    </row>
    <row r="70" spans="1:9" x14ac:dyDescent="0.25">
      <c r="A70" s="27"/>
      <c r="C70" s="10"/>
      <c r="D70" s="10"/>
      <c r="E70" s="10"/>
      <c r="F70" s="40"/>
      <c r="G70" s="10"/>
      <c r="H70" s="8"/>
    </row>
    <row r="71" spans="1:9" x14ac:dyDescent="0.25">
      <c r="A71" s="27"/>
      <c r="C71" s="10"/>
      <c r="D71" s="10"/>
      <c r="E71" s="8"/>
      <c r="F71" s="40"/>
      <c r="G71" s="10"/>
      <c r="H71" s="8"/>
    </row>
    <row r="72" spans="1:9" x14ac:dyDescent="0.25">
      <c r="A72" s="27"/>
      <c r="C72" s="10"/>
      <c r="D72" s="10"/>
      <c r="E72" s="8"/>
      <c r="F72" s="40"/>
      <c r="G72" s="10"/>
      <c r="H72" s="8"/>
    </row>
    <row r="73" spans="1:9" x14ac:dyDescent="0.25">
      <c r="A73" s="27"/>
      <c r="C73" s="10"/>
      <c r="E73" s="10"/>
      <c r="F73" s="40"/>
      <c r="G73" s="10"/>
      <c r="H73" s="8"/>
      <c r="I73" s="18"/>
    </row>
    <row r="74" spans="1:9" x14ac:dyDescent="0.25">
      <c r="A74" s="27"/>
      <c r="C74" s="10"/>
      <c r="E74" s="10"/>
      <c r="F74" s="40"/>
      <c r="G74" s="10"/>
      <c r="H74" s="8"/>
    </row>
    <row r="75" spans="1:9" x14ac:dyDescent="0.25">
      <c r="A75" s="27"/>
      <c r="C75" s="10"/>
      <c r="E75" s="10"/>
      <c r="F75" s="40"/>
      <c r="G75" s="10"/>
      <c r="H75" s="8"/>
    </row>
    <row r="76" spans="1:9" x14ac:dyDescent="0.25">
      <c r="A76" s="27"/>
      <c r="C76" s="10"/>
      <c r="D76" s="10"/>
      <c r="E76" s="10"/>
      <c r="F76" s="40"/>
      <c r="G76" s="10"/>
      <c r="H76" s="8"/>
    </row>
    <row r="77" spans="1:9" x14ac:dyDescent="0.25">
      <c r="A77" s="27"/>
      <c r="C77" s="10"/>
      <c r="D77" s="10"/>
      <c r="E77" s="10"/>
      <c r="F77" s="40"/>
      <c r="G77" s="10"/>
      <c r="H77" s="8"/>
      <c r="I77" s="19"/>
    </row>
    <row r="78" spans="1:9" x14ac:dyDescent="0.25">
      <c r="A78" s="27"/>
      <c r="C78" s="10"/>
      <c r="D78" s="10"/>
      <c r="E78" s="8"/>
      <c r="F78" s="40"/>
      <c r="G78" s="10"/>
      <c r="H78" s="8"/>
    </row>
    <row r="79" spans="1:9" x14ac:dyDescent="0.25">
      <c r="A79" s="27"/>
      <c r="C79" s="10"/>
      <c r="D79" s="10"/>
      <c r="E79" s="10"/>
      <c r="F79" s="40"/>
      <c r="G79" s="10"/>
      <c r="H79" s="8"/>
    </row>
    <row r="80" spans="1:9" x14ac:dyDescent="0.25">
      <c r="A80" s="27"/>
      <c r="C80" s="10"/>
      <c r="E80" s="8"/>
      <c r="F80" s="40"/>
      <c r="G80" s="10"/>
      <c r="H80" s="8"/>
    </row>
    <row r="81" spans="1:8" x14ac:dyDescent="0.25">
      <c r="A81" s="27"/>
      <c r="C81" s="10"/>
      <c r="E81" s="10"/>
      <c r="F81" s="40"/>
      <c r="G81" s="10"/>
      <c r="H81" s="8"/>
    </row>
    <row r="82" spans="1:8" x14ac:dyDescent="0.25">
      <c r="A82" s="27"/>
      <c r="C82" s="10"/>
      <c r="D82" s="10"/>
      <c r="E82" s="10"/>
      <c r="F82" s="40"/>
      <c r="G82" s="10"/>
      <c r="H82" s="8"/>
    </row>
    <row r="83" spans="1:8" x14ac:dyDescent="0.25">
      <c r="A83" s="27"/>
      <c r="C83" s="10"/>
      <c r="D83" s="10"/>
      <c r="E83" s="10"/>
      <c r="F83" s="40"/>
      <c r="G83" s="10"/>
      <c r="H83" s="8"/>
    </row>
    <row r="84" spans="1:8" x14ac:dyDescent="0.25">
      <c r="A84" s="27"/>
      <c r="C84" s="10"/>
      <c r="E84" s="10"/>
      <c r="F84" s="40"/>
      <c r="G84" s="10"/>
      <c r="H84" s="8"/>
    </row>
    <row r="85" spans="1:8" x14ac:dyDescent="0.25">
      <c r="A85" s="27"/>
      <c r="C85" s="10"/>
      <c r="E85" s="10"/>
      <c r="F85" s="40"/>
      <c r="G85" s="10"/>
      <c r="H85" s="8"/>
    </row>
    <row r="86" spans="1:8" x14ac:dyDescent="0.25">
      <c r="A86" s="27"/>
      <c r="C86" s="10"/>
      <c r="D86" s="10"/>
      <c r="E86" s="8"/>
      <c r="F86" s="40"/>
      <c r="G86" s="10"/>
      <c r="H86" s="8"/>
    </row>
    <row r="87" spans="1:8" x14ac:dyDescent="0.25">
      <c r="A87" s="27"/>
      <c r="C87" s="10"/>
      <c r="E87" s="10"/>
      <c r="F87" s="40"/>
      <c r="G87" s="10"/>
      <c r="H87" s="8"/>
    </row>
    <row r="88" spans="1:8" x14ac:dyDescent="0.25">
      <c r="A88" s="27"/>
      <c r="C88" s="10"/>
      <c r="E88" s="10"/>
      <c r="F88" s="40"/>
      <c r="G88" s="10"/>
      <c r="H88" s="8"/>
    </row>
    <row r="89" spans="1:8" x14ac:dyDescent="0.25">
      <c r="A89" s="27"/>
      <c r="C89" s="10"/>
      <c r="E89" s="8"/>
      <c r="F89" s="40"/>
      <c r="G89" s="10"/>
      <c r="H89" s="8"/>
    </row>
    <row r="90" spans="1:8" x14ac:dyDescent="0.25">
      <c r="A90" s="27"/>
      <c r="C90" s="10"/>
      <c r="E90" s="8"/>
      <c r="F90" s="40"/>
      <c r="G90" s="10"/>
      <c r="H90" s="8"/>
    </row>
    <row r="91" spans="1:8" x14ac:dyDescent="0.25">
      <c r="A91" s="27"/>
      <c r="C91" s="10"/>
      <c r="E91" s="8"/>
      <c r="F91" s="40"/>
      <c r="G91" s="10"/>
      <c r="H91" s="8"/>
    </row>
    <row r="92" spans="1:8" x14ac:dyDescent="0.25">
      <c r="A92" s="27"/>
      <c r="C92" s="10"/>
      <c r="E92" s="8"/>
      <c r="F92" s="40"/>
      <c r="G92" s="10"/>
      <c r="H92" s="8"/>
    </row>
    <row r="93" spans="1:8" x14ac:dyDescent="0.25">
      <c r="A93" s="27"/>
      <c r="C93" s="10"/>
      <c r="E93" s="8"/>
      <c r="F93" s="40"/>
      <c r="G93" s="10"/>
      <c r="H93" s="8"/>
    </row>
    <row r="94" spans="1:8" x14ac:dyDescent="0.25">
      <c r="A94" s="27"/>
      <c r="C94" s="10"/>
      <c r="D94" s="10"/>
      <c r="E94" s="8"/>
      <c r="F94" s="40"/>
      <c r="G94" s="10"/>
      <c r="H94" s="8"/>
    </row>
    <row r="95" spans="1:8" x14ac:dyDescent="0.25">
      <c r="A95" s="27"/>
      <c r="C95" s="10"/>
      <c r="D95" s="10"/>
      <c r="E95" s="8"/>
      <c r="F95" s="40"/>
      <c r="G95" s="10"/>
      <c r="H95" s="8"/>
    </row>
    <row r="96" spans="1:8" x14ac:dyDescent="0.25">
      <c r="A96" s="27"/>
      <c r="C96" s="10"/>
      <c r="E96" s="8"/>
      <c r="F96" s="40"/>
      <c r="G96" s="10"/>
      <c r="H96" s="8"/>
    </row>
    <row r="97" spans="1:9" x14ac:dyDescent="0.25">
      <c r="A97" s="27"/>
      <c r="C97" s="10"/>
      <c r="E97" s="8"/>
      <c r="F97" s="40"/>
      <c r="G97" s="10"/>
      <c r="H97" s="8"/>
    </row>
    <row r="98" spans="1:9" x14ac:dyDescent="0.25">
      <c r="A98" s="27"/>
      <c r="C98" s="10"/>
      <c r="D98" s="10"/>
      <c r="E98" s="8"/>
      <c r="F98" s="40"/>
      <c r="G98" s="10"/>
      <c r="H98" s="8"/>
    </row>
    <row r="99" spans="1:9" x14ac:dyDescent="0.25">
      <c r="A99" s="27"/>
      <c r="C99" s="10"/>
      <c r="D99" s="10"/>
      <c r="E99" s="8"/>
      <c r="F99" s="40"/>
      <c r="G99" s="10"/>
      <c r="H99" s="8"/>
    </row>
    <row r="100" spans="1:9" x14ac:dyDescent="0.25">
      <c r="A100" s="27"/>
      <c r="C100" s="10"/>
      <c r="E100" s="8"/>
      <c r="F100" s="40"/>
      <c r="G100" s="10"/>
      <c r="H100" s="8"/>
      <c r="I100" s="15"/>
    </row>
    <row r="101" spans="1:9" x14ac:dyDescent="0.25">
      <c r="A101" s="27"/>
      <c r="C101" s="10"/>
      <c r="D101" s="10"/>
      <c r="E101" s="8"/>
      <c r="F101" s="40"/>
      <c r="G101" s="10"/>
      <c r="H101" s="8"/>
    </row>
    <row r="102" spans="1:9" x14ac:dyDescent="0.25">
      <c r="A102" s="27"/>
      <c r="C102" s="10"/>
      <c r="E102" s="10"/>
      <c r="F102" s="40"/>
      <c r="G102" s="10"/>
      <c r="H102" s="8"/>
    </row>
    <row r="103" spans="1:9" x14ac:dyDescent="0.25">
      <c r="A103" s="27"/>
      <c r="C103" s="10"/>
      <c r="E103" s="8"/>
      <c r="F103" s="40"/>
      <c r="G103" s="10"/>
      <c r="H103" s="8"/>
    </row>
    <row r="104" spans="1:9" x14ac:dyDescent="0.25">
      <c r="A104" s="27"/>
      <c r="C104" s="10"/>
      <c r="D104" s="10"/>
      <c r="E104" s="8"/>
      <c r="F104" s="40"/>
      <c r="G104" s="10"/>
      <c r="H104" s="8"/>
    </row>
    <row r="105" spans="1:9" x14ac:dyDescent="0.25">
      <c r="A105" s="27"/>
      <c r="C105" s="10"/>
      <c r="E105" s="10"/>
      <c r="F105" s="40"/>
      <c r="G105" s="10"/>
      <c r="H105" s="8"/>
    </row>
    <row r="106" spans="1:9" x14ac:dyDescent="0.25">
      <c r="A106" s="27"/>
      <c r="C106" s="10"/>
      <c r="E106" s="8"/>
      <c r="F106" s="40"/>
      <c r="G106" s="10"/>
      <c r="H106" s="8"/>
    </row>
    <row r="107" spans="1:9" x14ac:dyDescent="0.25">
      <c r="A107" s="27"/>
      <c r="C107" s="10"/>
      <c r="E107" s="8"/>
      <c r="F107" s="40"/>
      <c r="G107" s="10"/>
      <c r="H107" s="8"/>
    </row>
    <row r="108" spans="1:9" x14ac:dyDescent="0.25">
      <c r="A108" s="27"/>
      <c r="C108" s="10"/>
      <c r="E108" s="10"/>
      <c r="F108" s="40"/>
      <c r="G108" s="10"/>
      <c r="H108" s="8"/>
    </row>
    <row r="109" spans="1:9" x14ac:dyDescent="0.25">
      <c r="A109" s="27"/>
      <c r="C109" s="10"/>
      <c r="D109" s="10"/>
      <c r="E109" s="8"/>
      <c r="F109" s="40"/>
      <c r="G109" s="10"/>
      <c r="H109" s="8"/>
      <c r="I109" s="15"/>
    </row>
    <row r="110" spans="1:9" x14ac:dyDescent="0.25">
      <c r="A110" s="27"/>
      <c r="B110" s="16"/>
      <c r="C110" s="10"/>
      <c r="E110" s="8"/>
      <c r="F110" s="40"/>
      <c r="G110" s="10"/>
      <c r="H110" s="8"/>
    </row>
    <row r="111" spans="1:9" x14ac:dyDescent="0.25">
      <c r="F111" s="40"/>
      <c r="G111" s="10"/>
    </row>
    <row r="112" spans="1:9" x14ac:dyDescent="0.25">
      <c r="E112" s="8"/>
      <c r="F112" s="40"/>
      <c r="G112" s="10"/>
      <c r="H112" s="8"/>
    </row>
  </sheetData>
  <autoFilter ref="C1:H112"/>
  <phoneticPr fontId="8" type="noConversion"/>
  <pageMargins left="0.7" right="0.7" top="0.75" bottom="0.75" header="0.3" footer="0.3"/>
  <pageSetup paperSize="9" scale="5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145" zoomScaleNormal="145" workbookViewId="0">
      <selection activeCell="G13" sqref="G13"/>
    </sheetView>
  </sheetViews>
  <sheetFormatPr defaultColWidth="17.28515625" defaultRowHeight="15" x14ac:dyDescent="0.25"/>
  <cols>
    <col min="2" max="2" width="17.28515625" style="3"/>
    <col min="3" max="3" width="17.28515625" style="22"/>
    <col min="4" max="7" width="17.28515625" style="3"/>
    <col min="8" max="8" width="50.7109375" customWidth="1"/>
  </cols>
  <sheetData>
    <row r="1" spans="1:8" s="23" customFormat="1" ht="27.75" customHeight="1" x14ac:dyDescent="0.25">
      <c r="A1" s="5" t="s">
        <v>0</v>
      </c>
      <c r="B1" s="4" t="s">
        <v>5</v>
      </c>
      <c r="C1" s="20" t="s">
        <v>7</v>
      </c>
      <c r="D1" s="4" t="s">
        <v>8</v>
      </c>
      <c r="E1" s="4" t="s">
        <v>9</v>
      </c>
      <c r="F1" s="5" t="s">
        <v>1</v>
      </c>
      <c r="G1" s="4" t="s">
        <v>6</v>
      </c>
      <c r="H1" s="5" t="s">
        <v>2</v>
      </c>
    </row>
    <row r="2" spans="1:8" ht="15.75" x14ac:dyDescent="0.25">
      <c r="A2" s="2" t="s">
        <v>42</v>
      </c>
      <c r="B2" s="21"/>
      <c r="C2" s="21">
        <v>12000</v>
      </c>
      <c r="D2" s="21">
        <f>11902+98</f>
        <v>12000</v>
      </c>
      <c r="E2" s="21">
        <f>D2</f>
        <v>12000</v>
      </c>
      <c r="F2" s="21">
        <f t="shared" ref="F2" si="0">E2-C2</f>
        <v>0</v>
      </c>
      <c r="G2" s="72">
        <f>33.24*357.2</f>
        <v>11873.328</v>
      </c>
      <c r="H2" s="73" t="s">
        <v>83</v>
      </c>
    </row>
    <row r="3" spans="1:8" x14ac:dyDescent="0.25">
      <c r="A3" s="2" t="s">
        <v>3</v>
      </c>
      <c r="B3" s="21"/>
      <c r="C3" s="21">
        <v>0</v>
      </c>
      <c r="D3" s="21">
        <v>358.78</v>
      </c>
      <c r="E3" s="21">
        <f>D3</f>
        <v>358.78</v>
      </c>
      <c r="F3" s="21">
        <f>E3-C3</f>
        <v>358.78</v>
      </c>
      <c r="G3" s="73">
        <f>E4</f>
        <v>0</v>
      </c>
      <c r="H3" s="73" t="s">
        <v>88</v>
      </c>
    </row>
    <row r="4" spans="1:8" x14ac:dyDescent="0.25">
      <c r="A4" s="2" t="s">
        <v>4</v>
      </c>
      <c r="B4" s="21"/>
      <c r="C4" s="21">
        <v>0</v>
      </c>
      <c r="D4" s="21">
        <v>0</v>
      </c>
      <c r="E4" s="21">
        <v>0</v>
      </c>
      <c r="F4" s="21">
        <f t="shared" ref="F4:F5" si="1">E4-C4</f>
        <v>0</v>
      </c>
      <c r="G4" s="73">
        <f>E5</f>
        <v>0</v>
      </c>
      <c r="H4" s="73" t="s">
        <v>88</v>
      </c>
    </row>
    <row r="5" spans="1:8" x14ac:dyDescent="0.25">
      <c r="A5" s="2" t="s">
        <v>41</v>
      </c>
      <c r="B5" s="21"/>
      <c r="C5" s="21">
        <v>0</v>
      </c>
      <c r="D5" s="21">
        <v>0</v>
      </c>
      <c r="E5" s="21">
        <v>0</v>
      </c>
      <c r="F5" s="21">
        <f t="shared" si="1"/>
        <v>0</v>
      </c>
      <c r="G5" s="73">
        <f>E5</f>
        <v>0</v>
      </c>
      <c r="H5" s="73" t="s">
        <v>88</v>
      </c>
    </row>
    <row r="6" spans="1:8" x14ac:dyDescent="0.25">
      <c r="C6" s="22">
        <f>SUM(C2:C5)</f>
        <v>12000</v>
      </c>
      <c r="E6" s="22">
        <f>SUM(E2:E5)</f>
        <v>12358.78</v>
      </c>
      <c r="F6" s="22">
        <f>SUM(F2:F5)</f>
        <v>358.78</v>
      </c>
    </row>
    <row r="7" spans="1:8" x14ac:dyDescent="0.25">
      <c r="C7" s="36"/>
      <c r="D7" s="30"/>
      <c r="E7" s="32"/>
    </row>
    <row r="8" spans="1:8" x14ac:dyDescent="0.25">
      <c r="C8" s="29"/>
      <c r="D8" s="34"/>
      <c r="E8" s="33"/>
    </row>
    <row r="9" spans="1:8" x14ac:dyDescent="0.25">
      <c r="C9" s="29"/>
      <c r="D9" s="34"/>
      <c r="E9" s="33"/>
    </row>
    <row r="10" spans="1:8" x14ac:dyDescent="0.25">
      <c r="C10" s="29"/>
      <c r="D10" s="34"/>
      <c r="E10" s="33"/>
    </row>
    <row r="11" spans="1:8" x14ac:dyDescent="0.25">
      <c r="C11" s="29"/>
      <c r="D11" s="34"/>
      <c r="E11" s="33"/>
    </row>
    <row r="12" spans="1:8" x14ac:dyDescent="0.25">
      <c r="C12" s="36"/>
      <c r="D12" s="29"/>
      <c r="E12" s="32"/>
    </row>
    <row r="13" spans="1:8" x14ac:dyDescent="0.25">
      <c r="C13" s="36"/>
      <c r="D13" s="29"/>
      <c r="E13" s="32"/>
    </row>
    <row r="14" spans="1:8" x14ac:dyDescent="0.25">
      <c r="C14" s="36"/>
      <c r="D14" s="29"/>
      <c r="E14" s="32"/>
    </row>
    <row r="15" spans="1:8" x14ac:dyDescent="0.25">
      <c r="C15" s="29"/>
      <c r="D15" s="37"/>
      <c r="E15" s="32"/>
    </row>
    <row r="16" spans="1:8" x14ac:dyDescent="0.25">
      <c r="C16" s="36"/>
      <c r="D16" s="30"/>
      <c r="E16" s="32"/>
    </row>
    <row r="17" spans="3:5" x14ac:dyDescent="0.25">
      <c r="C17" s="29"/>
      <c r="D17" s="31"/>
      <c r="E17" s="35"/>
    </row>
    <row r="18" spans="3:5" x14ac:dyDescent="0.25">
      <c r="E18" s="32"/>
    </row>
    <row r="19" spans="3:5" x14ac:dyDescent="0.25">
      <c r="E19" s="32"/>
    </row>
    <row r="20" spans="3:5" x14ac:dyDescent="0.25">
      <c r="E20" s="32"/>
    </row>
    <row r="21" spans="3:5" x14ac:dyDescent="0.25">
      <c r="E21" s="32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abSelected="1" view="pageBreakPreview" zoomScale="60" zoomScaleNormal="160" workbookViewId="0">
      <selection activeCell="C35" sqref="C35"/>
    </sheetView>
  </sheetViews>
  <sheetFormatPr defaultRowHeight="15" x14ac:dyDescent="0.25"/>
  <cols>
    <col min="1" max="1" width="57.140625" bestFit="1" customWidth="1"/>
    <col min="2" max="2" width="33.5703125" style="6" customWidth="1"/>
    <col min="4" max="4" width="10.28515625" bestFit="1" customWidth="1"/>
  </cols>
  <sheetData>
    <row r="1" spans="1:2" x14ac:dyDescent="0.25">
      <c r="A1" s="50" t="s">
        <v>84</v>
      </c>
      <c r="B1" t="s">
        <v>87</v>
      </c>
    </row>
    <row r="2" spans="1:2" x14ac:dyDescent="0.25">
      <c r="A2" s="51" t="s">
        <v>75</v>
      </c>
      <c r="B2" s="53">
        <v>0</v>
      </c>
    </row>
    <row r="3" spans="1:2" x14ac:dyDescent="0.25">
      <c r="A3" s="51" t="s">
        <v>73</v>
      </c>
      <c r="B3" s="53">
        <v>50</v>
      </c>
    </row>
    <row r="4" spans="1:2" x14ac:dyDescent="0.25">
      <c r="A4" s="51" t="s">
        <v>66</v>
      </c>
      <c r="B4" s="53">
        <v>80</v>
      </c>
    </row>
    <row r="5" spans="1:2" x14ac:dyDescent="0.25">
      <c r="A5" s="51" t="s">
        <v>63</v>
      </c>
      <c r="B5" s="53">
        <v>300</v>
      </c>
    </row>
    <row r="6" spans="1:2" x14ac:dyDescent="0.25">
      <c r="A6" s="51" t="s">
        <v>71</v>
      </c>
      <c r="B6" s="53">
        <v>250</v>
      </c>
    </row>
    <row r="7" spans="1:2" x14ac:dyDescent="0.25">
      <c r="A7" s="51" t="s">
        <v>56</v>
      </c>
      <c r="B7" s="53">
        <v>300</v>
      </c>
    </row>
    <row r="8" spans="1:2" x14ac:dyDescent="0.25">
      <c r="A8" s="51" t="s">
        <v>57</v>
      </c>
      <c r="B8" s="53">
        <v>400</v>
      </c>
    </row>
    <row r="9" spans="1:2" x14ac:dyDescent="0.25">
      <c r="A9" s="51" t="s">
        <v>53</v>
      </c>
      <c r="B9" s="53">
        <v>4410</v>
      </c>
    </row>
    <row r="10" spans="1:2" x14ac:dyDescent="0.25">
      <c r="A10" s="51" t="s">
        <v>82</v>
      </c>
      <c r="B10" s="53">
        <v>2000</v>
      </c>
    </row>
    <row r="11" spans="1:2" x14ac:dyDescent="0.25">
      <c r="A11" s="51" t="s">
        <v>69</v>
      </c>
      <c r="B11" s="53">
        <v>100</v>
      </c>
    </row>
    <row r="12" spans="1:2" x14ac:dyDescent="0.25">
      <c r="A12" s="51" t="s">
        <v>67</v>
      </c>
      <c r="B12" s="53">
        <v>100</v>
      </c>
    </row>
    <row r="13" spans="1:2" x14ac:dyDescent="0.25">
      <c r="A13" s="51" t="s">
        <v>54</v>
      </c>
      <c r="B13" s="53">
        <v>42</v>
      </c>
    </row>
    <row r="14" spans="1:2" x14ac:dyDescent="0.25">
      <c r="A14" s="51" t="s">
        <v>62</v>
      </c>
      <c r="B14" s="53">
        <v>400</v>
      </c>
    </row>
    <row r="15" spans="1:2" x14ac:dyDescent="0.25">
      <c r="A15" s="51" t="s">
        <v>81</v>
      </c>
      <c r="B15" s="53">
        <v>306</v>
      </c>
    </row>
    <row r="16" spans="1:2" x14ac:dyDescent="0.25">
      <c r="A16" s="51" t="s">
        <v>80</v>
      </c>
      <c r="B16" s="53">
        <v>2346</v>
      </c>
    </row>
    <row r="17" spans="1:2" x14ac:dyDescent="0.25">
      <c r="A17" s="51" t="s">
        <v>70</v>
      </c>
      <c r="B17" s="53">
        <v>410</v>
      </c>
    </row>
    <row r="18" spans="1:2" x14ac:dyDescent="0.25">
      <c r="A18" s="51" t="s">
        <v>60</v>
      </c>
      <c r="B18" s="53">
        <v>200</v>
      </c>
    </row>
    <row r="19" spans="1:2" x14ac:dyDescent="0.25">
      <c r="A19" s="51" t="s">
        <v>55</v>
      </c>
      <c r="B19" s="53">
        <v>144</v>
      </c>
    </row>
    <row r="20" spans="1:2" x14ac:dyDescent="0.25">
      <c r="A20" s="51" t="s">
        <v>77</v>
      </c>
      <c r="B20" s="53">
        <v>0</v>
      </c>
    </row>
    <row r="21" spans="1:2" x14ac:dyDescent="0.25">
      <c r="A21" s="51" t="s">
        <v>59</v>
      </c>
      <c r="B21" s="53">
        <v>50</v>
      </c>
    </row>
    <row r="22" spans="1:2" x14ac:dyDescent="0.25">
      <c r="A22" s="51" t="s">
        <v>76</v>
      </c>
      <c r="B22" s="53">
        <v>510</v>
      </c>
    </row>
    <row r="23" spans="1:2" x14ac:dyDescent="0.25">
      <c r="A23" s="51" t="s">
        <v>65</v>
      </c>
      <c r="B23" s="53">
        <v>240</v>
      </c>
    </row>
    <row r="24" spans="1:2" x14ac:dyDescent="0.25">
      <c r="A24" s="51" t="s">
        <v>72</v>
      </c>
      <c r="B24" s="53">
        <v>250</v>
      </c>
    </row>
    <row r="25" spans="1:2" x14ac:dyDescent="0.25">
      <c r="A25" s="51" t="s">
        <v>58</v>
      </c>
      <c r="B25" s="53">
        <v>60</v>
      </c>
    </row>
    <row r="26" spans="1:2" x14ac:dyDescent="0.25">
      <c r="A26" s="51" t="s">
        <v>74</v>
      </c>
      <c r="B26" s="53">
        <v>500</v>
      </c>
    </row>
    <row r="27" spans="1:2" x14ac:dyDescent="0.25">
      <c r="A27" s="51" t="s">
        <v>64</v>
      </c>
      <c r="B27" s="53">
        <v>150</v>
      </c>
    </row>
    <row r="28" spans="1:2" x14ac:dyDescent="0.25">
      <c r="A28" s="51" t="s">
        <v>78</v>
      </c>
      <c r="B28" s="53">
        <v>255</v>
      </c>
    </row>
    <row r="29" spans="1:2" x14ac:dyDescent="0.25">
      <c r="A29" s="51" t="s">
        <v>79</v>
      </c>
      <c r="B29" s="53">
        <v>164</v>
      </c>
    </row>
    <row r="30" spans="1:2" x14ac:dyDescent="0.25">
      <c r="A30" s="51" t="s">
        <v>68</v>
      </c>
      <c r="B30" s="53">
        <v>100</v>
      </c>
    </row>
    <row r="31" spans="1:2" x14ac:dyDescent="0.25">
      <c r="A31" s="51" t="s">
        <v>61</v>
      </c>
      <c r="B31" s="53">
        <v>500</v>
      </c>
    </row>
    <row r="32" spans="1:2" x14ac:dyDescent="0.25">
      <c r="A32" s="51" t="s">
        <v>85</v>
      </c>
      <c r="B32" s="52"/>
    </row>
    <row r="33" spans="1:2" x14ac:dyDescent="0.25">
      <c r="A33" s="51" t="s">
        <v>86</v>
      </c>
      <c r="B33" s="53">
        <v>14617</v>
      </c>
    </row>
    <row r="34" spans="1:2" x14ac:dyDescent="0.25">
      <c r="B34"/>
    </row>
    <row r="35" spans="1:2" x14ac:dyDescent="0.25">
      <c r="A35" s="50" t="s">
        <v>84</v>
      </c>
      <c r="B35" t="s">
        <v>87</v>
      </c>
    </row>
    <row r="36" spans="1:2" x14ac:dyDescent="0.25">
      <c r="A36" s="51" t="s">
        <v>41</v>
      </c>
      <c r="B36" s="6">
        <v>0</v>
      </c>
    </row>
    <row r="37" spans="1:2" x14ac:dyDescent="0.25">
      <c r="A37" s="51" t="s">
        <v>4</v>
      </c>
      <c r="B37" s="6">
        <v>0</v>
      </c>
    </row>
    <row r="38" spans="1:2" x14ac:dyDescent="0.25">
      <c r="A38" s="51" t="s">
        <v>42</v>
      </c>
      <c r="B38" s="6">
        <v>11873.328</v>
      </c>
    </row>
    <row r="39" spans="1:2" x14ac:dyDescent="0.25">
      <c r="A39" s="51" t="s">
        <v>3</v>
      </c>
      <c r="B39" s="6">
        <v>0</v>
      </c>
    </row>
    <row r="40" spans="1:2" x14ac:dyDescent="0.25">
      <c r="A40" s="51" t="s">
        <v>86</v>
      </c>
      <c r="B40" s="6">
        <v>11873.328</v>
      </c>
    </row>
    <row r="41" spans="1:2" x14ac:dyDescent="0.25">
      <c r="B41"/>
    </row>
    <row r="42" spans="1:2" x14ac:dyDescent="0.25">
      <c r="A42" s="54" t="s">
        <v>43</v>
      </c>
      <c r="B42" s="56"/>
    </row>
    <row r="43" spans="1:2" ht="15.75" x14ac:dyDescent="0.25">
      <c r="A43" s="54" t="s">
        <v>45</v>
      </c>
      <c r="B43" s="57">
        <f>GETPIVOTDATA("2021 - 2022 Budget",$A$1)</f>
        <v>14617</v>
      </c>
    </row>
    <row r="44" spans="1:2" ht="15.75" x14ac:dyDescent="0.25">
      <c r="A44" s="24" t="s">
        <v>44</v>
      </c>
      <c r="B44" s="58">
        <v>0</v>
      </c>
    </row>
    <row r="45" spans="1:2" ht="15.75" x14ac:dyDescent="0.25">
      <c r="A45" s="24" t="s">
        <v>4</v>
      </c>
      <c r="B45" s="58">
        <v>0</v>
      </c>
    </row>
    <row r="46" spans="1:2" ht="15.75" x14ac:dyDescent="0.25">
      <c r="A46" s="59" t="s">
        <v>50</v>
      </c>
      <c r="B46" s="60">
        <v>0</v>
      </c>
    </row>
    <row r="47" spans="1:2" ht="15.75" x14ac:dyDescent="0.25">
      <c r="A47" s="24" t="s">
        <v>89</v>
      </c>
      <c r="B47" s="61">
        <f>-Expenditure!G32+' Income'!F6</f>
        <v>1551.7133333333325</v>
      </c>
    </row>
    <row r="48" spans="1:2" ht="15.75" x14ac:dyDescent="0.25">
      <c r="A48" s="24" t="s">
        <v>90</v>
      </c>
      <c r="B48" s="61">
        <v>1191.96</v>
      </c>
    </row>
    <row r="49" spans="1:3" ht="15.75" x14ac:dyDescent="0.25">
      <c r="A49" s="59" t="s">
        <v>91</v>
      </c>
      <c r="B49" s="62">
        <f>B43-B46-B47-B48</f>
        <v>11873.326666666668</v>
      </c>
    </row>
    <row r="50" spans="1:3" ht="15.75" x14ac:dyDescent="0.25">
      <c r="A50" s="63" t="s">
        <v>92</v>
      </c>
      <c r="B50" s="61">
        <v>357.2</v>
      </c>
    </row>
    <row r="51" spans="1:3" x14ac:dyDescent="0.25">
      <c r="A51" s="64"/>
      <c r="B51" s="64"/>
      <c r="C51" s="6"/>
    </row>
    <row r="52" spans="1:3" ht="15.75" x14ac:dyDescent="0.25">
      <c r="A52" s="63" t="s">
        <v>46</v>
      </c>
      <c r="B52" s="58"/>
    </row>
    <row r="53" spans="1:3" ht="15.75" x14ac:dyDescent="0.25">
      <c r="A53" s="63" t="s">
        <v>47</v>
      </c>
      <c r="B53" s="58">
        <v>33.24</v>
      </c>
    </row>
    <row r="54" spans="1:3" x14ac:dyDescent="0.25">
      <c r="A54" s="55"/>
      <c r="B54" s="55"/>
    </row>
    <row r="55" spans="1:3" x14ac:dyDescent="0.25">
      <c r="A55" s="63" t="s">
        <v>93</v>
      </c>
      <c r="B55" s="65">
        <f>GETPIVOTDATA("2021 - 2022 Budget",$A$35)</f>
        <v>11873.328</v>
      </c>
    </row>
    <row r="56" spans="1:3" x14ac:dyDescent="0.25">
      <c r="A56" s="63" t="s">
        <v>94</v>
      </c>
      <c r="B56" s="65">
        <f>B49</f>
        <v>11873.326666666668</v>
      </c>
    </row>
    <row r="57" spans="1:3" x14ac:dyDescent="0.25">
      <c r="A57" s="63" t="s">
        <v>95</v>
      </c>
      <c r="B57" s="65">
        <f>B55-B56</f>
        <v>1.3333333317859797E-3</v>
      </c>
    </row>
    <row r="58" spans="1:3" x14ac:dyDescent="0.25">
      <c r="A58" s="63" t="s">
        <v>96</v>
      </c>
      <c r="B58" s="70">
        <f>B57/B50</f>
        <v>3.7327360912261472E-6</v>
      </c>
    </row>
    <row r="59" spans="1:3" x14ac:dyDescent="0.25">
      <c r="A59" s="63" t="s">
        <v>97</v>
      </c>
      <c r="B59" s="70">
        <f>B53+B58</f>
        <v>33.240003732736092</v>
      </c>
    </row>
    <row r="60" spans="1:3" x14ac:dyDescent="0.25">
      <c r="A60" s="55"/>
      <c r="B60" s="55"/>
    </row>
    <row r="61" spans="1:3" x14ac:dyDescent="0.25">
      <c r="A61" s="67" t="s">
        <v>98</v>
      </c>
      <c r="B61" s="68"/>
    </row>
    <row r="62" spans="1:3" ht="15.75" x14ac:dyDescent="0.25">
      <c r="A62" s="24" t="s">
        <v>48</v>
      </c>
      <c r="B62" s="61">
        <v>22139.58</v>
      </c>
    </row>
    <row r="63" spans="1:3" ht="15.75" x14ac:dyDescent="0.25">
      <c r="A63" s="24" t="s">
        <v>104</v>
      </c>
      <c r="B63" s="61">
        <v>10</v>
      </c>
    </row>
    <row r="64" spans="1:3" x14ac:dyDescent="0.25">
      <c r="A64" s="55"/>
      <c r="B64" s="55"/>
    </row>
    <row r="65" spans="1:2" x14ac:dyDescent="0.25">
      <c r="A65" s="67" t="s">
        <v>99</v>
      </c>
      <c r="B65" s="69"/>
    </row>
    <row r="66" spans="1:2" x14ac:dyDescent="0.25">
      <c r="A66" s="66" t="s">
        <v>100</v>
      </c>
      <c r="B66" s="65">
        <f>B48</f>
        <v>1191.96</v>
      </c>
    </row>
    <row r="67" spans="1:2" x14ac:dyDescent="0.25">
      <c r="A67" s="55"/>
      <c r="B67" s="55"/>
    </row>
    <row r="68" spans="1:2" x14ac:dyDescent="0.25">
      <c r="A68" s="67" t="s">
        <v>101</v>
      </c>
      <c r="B68" s="69"/>
    </row>
    <row r="69" spans="1:2" x14ac:dyDescent="0.25">
      <c r="A69" s="66" t="s">
        <v>100</v>
      </c>
      <c r="B69" s="65">
        <f>B62+B63-B66</f>
        <v>20957.620000000003</v>
      </c>
    </row>
    <row r="70" spans="1:2" x14ac:dyDescent="0.25">
      <c r="A70" s="66" t="s">
        <v>102</v>
      </c>
      <c r="B70" s="71">
        <f>B69/B43</f>
        <v>1.4337839501949787</v>
      </c>
    </row>
    <row r="71" spans="1:2" x14ac:dyDescent="0.25">
      <c r="A71" s="67" t="s">
        <v>103</v>
      </c>
      <c r="B71" s="68"/>
    </row>
  </sheetData>
  <pageMargins left="1.0899999999999999" right="0.7" top="0.75" bottom="0.75" header="0.3" footer="0.3"/>
  <pageSetup scale="88" orientation="portrait" r:id="rId3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Expenditure</vt:lpstr>
      <vt:lpstr> Income</vt:lpstr>
      <vt:lpstr>Summaries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Armstrong</dc:creator>
  <cp:lastModifiedBy>Owner</cp:lastModifiedBy>
  <cp:lastPrinted>2021-02-04T11:53:58Z</cp:lastPrinted>
  <dcterms:created xsi:type="dcterms:W3CDTF">2020-10-16T11:55:23Z</dcterms:created>
  <dcterms:modified xsi:type="dcterms:W3CDTF">2021-02-07T13:10:23Z</dcterms:modified>
</cp:coreProperties>
</file>